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Subhashis Barik\Xceedance\Validating CAT Models\Model Evaluation Tool\Oasis_Modex\AIR-OED\Noida\Final Files\CEDE_To_File\ToShivam_CEDEtoFile\"/>
    </mc:Choice>
  </mc:AlternateContent>
  <xr:revisionPtr revIDLastSave="0" documentId="13_ncr:1_{112DB5F7-C9D4-48C2-A356-2F0D9465BA4B}" xr6:coauthVersionLast="36" xr6:coauthVersionMax="36" xr10:uidLastSave="{00000000-0000-0000-0000-000000000000}"/>
  <bookViews>
    <workbookView xWindow="0" yWindow="0" windowWidth="20490" windowHeight="7545" tabRatio="756" xr2:uid="{00000000-000D-0000-FFFF-FFFF00000000}"/>
  </bookViews>
  <sheets>
    <sheet name="OED_AccFile" sheetId="42" r:id="rId1"/>
    <sheet name="tExpSet_tCntrct_tLayer" sheetId="32" r:id="rId2"/>
    <sheet name="tLayerCondtn" sheetId="34" r:id="rId3"/>
    <sheet name="tLocation" sheetId="36" r:id="rId4"/>
    <sheet name="tLocTerm" sheetId="35" r:id="rId5"/>
    <sheet name="ForCondNumber" sheetId="44" r:id="rId6"/>
    <sheet name="ForPerilLookUp" sheetId="39" r:id="rId7"/>
  </sheets>
  <externalReferences>
    <externalReference r:id="rId8"/>
    <externalReference r:id="rId9"/>
    <externalReference r:id="rId10"/>
  </externalReferences>
  <definedNames>
    <definedName name="_xlnm._FilterDatabase" localSheetId="2" hidden="1">tLayerCondtn!$A$1:$V$133</definedName>
    <definedName name="_xlnm._FilterDatabase" localSheetId="3" hidden="1">tLocation!$A$2:$BT$17</definedName>
    <definedName name="AddressMatch" localSheetId="5">#REF!</definedName>
    <definedName name="AddressMatch">#REF!</definedName>
    <definedName name="AppurtenantStructure" localSheetId="5">#REF!</definedName>
    <definedName name="AppurtenantStructure">#REF!</definedName>
    <definedName name="AreaaCode" localSheetId="5">#REF!</definedName>
    <definedName name="AreaaCode" localSheetId="1">#REF!</definedName>
    <definedName name="AreaaCode" localSheetId="2">#REF!</definedName>
    <definedName name="AreaaCode" localSheetId="3">#REF!</definedName>
    <definedName name="AreaaCode" localSheetId="4">#REF!</definedName>
    <definedName name="AreaaCode">#REF!</definedName>
    <definedName name="AreaCode" localSheetId="5">#REF!</definedName>
    <definedName name="AreaCode" localSheetId="1">#REF!</definedName>
    <definedName name="AreaCode" localSheetId="2">#REF!</definedName>
    <definedName name="AreaCode" localSheetId="3">#REF!</definedName>
    <definedName name="AreaCode" localSheetId="4">#REF!</definedName>
    <definedName name="AreaCode">#REF!</definedName>
    <definedName name="AttachmentBasis" localSheetId="5">#REF!</definedName>
    <definedName name="AttachmentBasis">#REF!</definedName>
    <definedName name="BaseIsolation" localSheetId="5">#REF!</definedName>
    <definedName name="BaseIsolation">#REF!</definedName>
    <definedName name="Basement" localSheetId="5">#REF!</definedName>
    <definedName name="Basement">#REF!</definedName>
    <definedName name="BrickVeneer" localSheetId="5">#REF!</definedName>
    <definedName name="BrickVeneer">#REF!</definedName>
    <definedName name="BuildingCondition" localSheetId="5">#REF!</definedName>
    <definedName name="BuildingCondition">#REF!</definedName>
    <definedName name="BuildingExteriorOpening" localSheetId="5">#REF!</definedName>
    <definedName name="BuildingExteriorOpening">#REF!</definedName>
    <definedName name="BuildingShape" localSheetId="5">#REF!</definedName>
    <definedName name="BuildingShape">#REF!</definedName>
    <definedName name="BuildingType" localSheetId="5">#REF!</definedName>
    <definedName name="BuildingType" localSheetId="1">'[1]Other Values'!#REF!</definedName>
    <definedName name="BuildingType" localSheetId="2">'[1]Other Values'!#REF!</definedName>
    <definedName name="BuildingType" localSheetId="3">'[2]Other Values'!#REF!</definedName>
    <definedName name="BuildingType" localSheetId="4">'[1]Other Values'!#REF!</definedName>
    <definedName name="BuildingType">#REF!</definedName>
    <definedName name="Chimney" localSheetId="5">#REF!</definedName>
    <definedName name="Chimney">#REF!</definedName>
    <definedName name="Construction" localSheetId="5">#REF!</definedName>
    <definedName name="Construction" localSheetId="1">#REF!</definedName>
    <definedName name="Construction" localSheetId="2">#REF!</definedName>
    <definedName name="Construction" localSheetId="3">#REF!</definedName>
    <definedName name="Construction" localSheetId="4">#REF!</definedName>
    <definedName name="Construction">#REF!</definedName>
    <definedName name="ContentVulnerability" localSheetId="5">#REF!</definedName>
    <definedName name="ContentVulnerability">#REF!</definedName>
    <definedName name="Country" localSheetId="5">#REF!</definedName>
    <definedName name="Country" localSheetId="1">'[1]Other Values'!#REF!</definedName>
    <definedName name="Country" localSheetId="2">'[1]Other Values'!#REF!</definedName>
    <definedName name="Country" localSheetId="3">'[2]Other Values'!#REF!</definedName>
    <definedName name="Country" localSheetId="4">'[1]Other Values'!#REF!</definedName>
    <definedName name="Country">#REF!</definedName>
    <definedName name="Coverage" localSheetId="5">#REF!</definedName>
    <definedName name="Coverage">#REF!</definedName>
    <definedName name="CrippleWall" localSheetId="5">#REF!</definedName>
    <definedName name="CrippleWall" localSheetId="1">'[1]Other Values'!#REF!</definedName>
    <definedName name="CrippleWall" localSheetId="2">'[1]Other Values'!#REF!</definedName>
    <definedName name="CrippleWall" localSheetId="3">'[2]Other Values'!#REF!</definedName>
    <definedName name="CrippleWall" localSheetId="4">'[1]Other Values'!#REF!</definedName>
    <definedName name="CrippleWall">#REF!</definedName>
    <definedName name="CurrencyCode" localSheetId="5">#REF!</definedName>
    <definedName name="CurrencyCode" localSheetId="1">'[1]Other Values'!#REF!</definedName>
    <definedName name="CurrencyCode" localSheetId="2">'[1]Other Values'!#REF!</definedName>
    <definedName name="CurrencyCode" localSheetId="3">'[2]Other Values'!#REF!</definedName>
    <definedName name="CurrencyCode" localSheetId="4">'[1]Other Values'!#REF!</definedName>
    <definedName name="CurrencyCode">#REF!</definedName>
    <definedName name="CustomFloodZone" localSheetId="5">#REF!</definedName>
    <definedName name="CustomFloodZone" localSheetId="1">'[1]Other Values'!#REF!</definedName>
    <definedName name="CustomFloodZone" localSheetId="2">'[1]Other Values'!#REF!</definedName>
    <definedName name="CustomFloodZone" localSheetId="3">'[2]Other Values'!#REF!</definedName>
    <definedName name="CustomFloodZone" localSheetId="4">'[1]Other Values'!#REF!</definedName>
    <definedName name="CustomFloodZone">#REF!</definedName>
    <definedName name="DedCode" localSheetId="5">#REF!</definedName>
    <definedName name="DedCode">#REF!</definedName>
    <definedName name="DedType" localSheetId="5">#REF!</definedName>
    <definedName name="DedType">#REF!</definedName>
    <definedName name="Equipment" localSheetId="5">#REF!</definedName>
    <definedName name="Equipment">#REF!</definedName>
    <definedName name="ExternalDoors" localSheetId="5">#REF!</definedName>
    <definedName name="ExternalDoors">#REF!</definedName>
    <definedName name="FEMACompliance" localSheetId="5">#REF!</definedName>
    <definedName name="FEMACompliance">#REF!</definedName>
    <definedName name="Foundation" localSheetId="5">#REF!</definedName>
    <definedName name="Foundation">#REF!</definedName>
    <definedName name="FoundationConnection" localSheetId="5">#REF!</definedName>
    <definedName name="FoundationConnection">#REF!</definedName>
    <definedName name="GeogScheme" localSheetId="5">#REF!</definedName>
    <definedName name="GeogScheme">#REF!</definedName>
    <definedName name="GlassType" localSheetId="5">#REF!</definedName>
    <definedName name="GlassType">#REF!</definedName>
    <definedName name="GroundEquipment" localSheetId="5">#REF!</definedName>
    <definedName name="GroundEquipment" localSheetId="1">'[1]Other Values'!#REF!</definedName>
    <definedName name="GroundEquipment" localSheetId="2">'[1]Other Values'!#REF!</definedName>
    <definedName name="GroundEquipment" localSheetId="3">'[2]Other Values'!#REF!</definedName>
    <definedName name="GroundEquipment" localSheetId="4">'[1]Other Values'!#REF!</definedName>
    <definedName name="GroundEquipment">#REF!</definedName>
    <definedName name="IBHSFortified" localSheetId="5">#REF!</definedName>
    <definedName name="IBHSFortified">#REF!</definedName>
    <definedName name="InternalPartition" localSheetId="5">#REF!</definedName>
    <definedName name="InternalPartition">#REF!</definedName>
    <definedName name="LatticeType" localSheetId="5">#REF!</definedName>
    <definedName name="LatticeType">#REF!</definedName>
    <definedName name="LimitCode" localSheetId="5">#REF!</definedName>
    <definedName name="LimitCode">#REF!</definedName>
    <definedName name="LimitType" localSheetId="5">#REF!</definedName>
    <definedName name="LimitType">#REF!</definedName>
    <definedName name="LossCalculation" localSheetId="5">#REF!</definedName>
    <definedName name="LossCalculation" localSheetId="1">'[1]Other Values'!#REF!</definedName>
    <definedName name="LossCalculation" localSheetId="2">'[1]Other Values'!#REF!</definedName>
    <definedName name="LossCalculation" localSheetId="3">'[2]Other Values'!#REF!</definedName>
    <definedName name="LossCalculation" localSheetId="4">'[1]Other Values'!#REF!</definedName>
    <definedName name="LossCalculation">#REF!</definedName>
    <definedName name="MultiStoryHall" localSheetId="5">#REF!</definedName>
    <definedName name="MultiStoryHall" localSheetId="1">'[1]Other Values'!#REF!</definedName>
    <definedName name="MultiStoryHall" localSheetId="2">'[1]Other Values'!#REF!</definedName>
    <definedName name="MultiStoryHall" localSheetId="3">'[2]Other Values'!#REF!</definedName>
    <definedName name="MultiStoryHall" localSheetId="4">'[1]Other Values'!#REF!</definedName>
    <definedName name="MultiStoryHall">#REF!</definedName>
    <definedName name="Occupancy" localSheetId="5">#REF!</definedName>
    <definedName name="Occupancy">#REF!</definedName>
    <definedName name="Ornamentation" localSheetId="5">#REF!</definedName>
    <definedName name="Ornamentation">#REF!</definedName>
    <definedName name="PayoutBasis" localSheetId="5">#REF!</definedName>
    <definedName name="PayoutBasis" localSheetId="1">'[1]Other Values'!#REF!</definedName>
    <definedName name="PayoutBasis" localSheetId="2">'[1]Other Values'!#REF!</definedName>
    <definedName name="PayoutBasis" localSheetId="3">'[2]Other Values'!#REF!</definedName>
    <definedName name="PayoutBasis" localSheetId="4">'[1]Other Values'!#REF!</definedName>
    <definedName name="PayoutBasis">#REF!</definedName>
    <definedName name="Pounding" localSheetId="5">#REF!</definedName>
    <definedName name="Pounding">#REF!</definedName>
    <definedName name="Redundancy" localSheetId="5">#REF!</definedName>
    <definedName name="Redundancy">#REF!</definedName>
    <definedName name="ReinsType" localSheetId="5">#REF!</definedName>
    <definedName name="ReinsType">#REF!</definedName>
    <definedName name="Retrofit" localSheetId="5">#REF!</definedName>
    <definedName name="Retrofit">#REF!</definedName>
    <definedName name="RiskLevel" localSheetId="5">#REF!</definedName>
    <definedName name="RiskLevel" localSheetId="1">'[1]Other Values'!#REF!</definedName>
    <definedName name="RiskLevel" localSheetId="2">'[1]Other Values'!#REF!</definedName>
    <definedName name="RiskLevel" localSheetId="3">'[2]Other Values'!#REF!</definedName>
    <definedName name="RiskLevel" localSheetId="4">'[1]Other Values'!#REF!</definedName>
    <definedName name="RiskLevel">#REF!</definedName>
    <definedName name="RoofAnchorage" localSheetId="5">#REF!</definedName>
    <definedName name="RoofAnchorage">#REF!</definedName>
    <definedName name="RoofAttachedStructure" localSheetId="5">#REF!</definedName>
    <definedName name="RoofAttachedStructure">#REF!</definedName>
    <definedName name="RoofCondition" localSheetId="5">#REF!</definedName>
    <definedName name="RoofCondition" localSheetId="1">'[1]Other Values'!#REF!</definedName>
    <definedName name="RoofCondition" localSheetId="2">'[1]Other Values'!#REF!</definedName>
    <definedName name="RoofCondition" localSheetId="3">'[2]Other Values'!#REF!</definedName>
    <definedName name="RoofCondition" localSheetId="4">'[1]Other Values'!#REF!</definedName>
    <definedName name="RoofCondition">#REF!</definedName>
    <definedName name="RoofCover" localSheetId="5">#REF!</definedName>
    <definedName name="RoofCover">#REF!</definedName>
    <definedName name="RoofCoverAttachment" localSheetId="5">#REF!</definedName>
    <definedName name="RoofCoverAttachment">#REF!</definedName>
    <definedName name="RoofDeck" localSheetId="5">#REF!</definedName>
    <definedName name="RoofDeck">#REF!</definedName>
    <definedName name="RoofDeckAttachment" localSheetId="5">#REF!</definedName>
    <definedName name="RoofDeckAttachment">#REF!</definedName>
    <definedName name="RoofEquipment" localSheetId="5">#REF!</definedName>
    <definedName name="RoofEquipment" localSheetId="1">'[1]Other Values'!#REF!</definedName>
    <definedName name="RoofEquipment" localSheetId="2">'[1]Other Values'!#REF!</definedName>
    <definedName name="RoofEquipment" localSheetId="3">'[2]Other Values'!#REF!</definedName>
    <definedName name="RoofEquipment" localSheetId="4">'[1]Other Values'!#REF!</definedName>
    <definedName name="RoofEquipment">#REF!</definedName>
    <definedName name="RoofFrame" localSheetId="5">#REF!</definedName>
    <definedName name="RoofFrame" localSheetId="1">'[1]Other Values'!#REF!</definedName>
    <definedName name="RoofFrame" localSheetId="2">'[1]Other Values'!#REF!</definedName>
    <definedName name="RoofFrame" localSheetId="3">'[2]Other Values'!#REF!</definedName>
    <definedName name="RoofFrame" localSheetId="4">'[1]Other Values'!#REF!</definedName>
    <definedName name="RoofFrame">#REF!</definedName>
    <definedName name="RoofGeometry" localSheetId="5">#REF!</definedName>
    <definedName name="RoofGeometry">#REF!</definedName>
    <definedName name="RoofPitch" localSheetId="5">#REF!</definedName>
    <definedName name="RoofPitch">#REF!</definedName>
    <definedName name="ServiceEquipmentProtection" localSheetId="5">#REF!</definedName>
    <definedName name="ServiceEquipmentProtection">#REF!</definedName>
    <definedName name="ShapeIrregularity" localSheetId="5">#REF!</definedName>
    <definedName name="ShapeIrregularity">#REF!</definedName>
    <definedName name="ShortColumn" localSheetId="5">#REF!</definedName>
    <definedName name="ShortColumn">#REF!</definedName>
    <definedName name="SmallDebris" localSheetId="5">#REF!</definedName>
    <definedName name="SmallDebris">#REF!</definedName>
    <definedName name="SoftStory" localSheetId="5">#REF!</definedName>
    <definedName name="SoftStory">#REF!</definedName>
    <definedName name="SpecialConstruction" localSheetId="5">#REF!</definedName>
    <definedName name="SpecialConstruction">#REF!</definedName>
    <definedName name="SprinklerType" localSheetId="5">#REF!</definedName>
    <definedName name="SprinklerType" localSheetId="1">'[1]Other Values'!#REF!</definedName>
    <definedName name="SprinklerType" localSheetId="2">'[1]Other Values'!#REF!</definedName>
    <definedName name="SprinklerType" localSheetId="3">'[2]Other Values'!#REF!</definedName>
    <definedName name="SprinklerType" localSheetId="4">'[1]Other Values'!#REF!</definedName>
    <definedName name="SprinklerType">#REF!</definedName>
    <definedName name="StepTriggerTypeCode" localSheetId="5">#REF!</definedName>
    <definedName name="StepTriggerTypeCode">#REF!</definedName>
    <definedName name="SubmitStatus" localSheetId="5">#REF!</definedName>
    <definedName name="SubmitStatus">#REF!</definedName>
    <definedName name="TallOneStory" localSheetId="5">#REF!</definedName>
    <definedName name="TallOneStory">#REF!</definedName>
    <definedName name="Tank" localSheetId="5">#REF!</definedName>
    <definedName name="Tank">#REF!</definedName>
    <definedName name="TerrainRoughness" localSheetId="5">#REF!</definedName>
    <definedName name="TerrainRoughness">#REF!</definedName>
    <definedName name="Torsion" localSheetId="5">#REF!</definedName>
    <definedName name="Torsion">#REF!</definedName>
    <definedName name="TreeExposure" localSheetId="5">#REF!</definedName>
    <definedName name="TreeExposure">#REF!</definedName>
    <definedName name="Units" localSheetId="5">#REF!</definedName>
    <definedName name="Units">#REF!</definedName>
    <definedName name="ValuableStorage" localSheetId="5">#REF!</definedName>
    <definedName name="ValuableStorage" localSheetId="1">'[1]Other Values'!#REF!</definedName>
    <definedName name="ValuableStorage" localSheetId="2">'[1]Other Values'!#REF!</definedName>
    <definedName name="ValuableStorage" localSheetId="3">'[2]Other Values'!#REF!</definedName>
    <definedName name="ValuableStorage" localSheetId="4">'[1]Other Values'!#REF!</definedName>
    <definedName name="ValuableStorage">#REF!</definedName>
    <definedName name="WallAttachedStructure" localSheetId="5">#REF!</definedName>
    <definedName name="WallAttachedStructure">#REF!</definedName>
    <definedName name="WallSiding" localSheetId="5">#REF!</definedName>
    <definedName name="WallSiding">#REF!</definedName>
    <definedName name="WindowProtection" localSheetId="5">#REF!</definedName>
    <definedName name="WindowProte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E8" i="42" l="1"/>
  <c r="GE9" i="42"/>
  <c r="BT9" i="42"/>
  <c r="BT10" i="42"/>
  <c r="BT11" i="42"/>
  <c r="BT12" i="42"/>
  <c r="BT13" i="42"/>
  <c r="BT14" i="42"/>
  <c r="BT15" i="42"/>
  <c r="BT16" i="42"/>
  <c r="BT17" i="42"/>
  <c r="BT18" i="42"/>
  <c r="BT19" i="42"/>
  <c r="BT20" i="42"/>
  <c r="BT21" i="42"/>
  <c r="BT22" i="42"/>
  <c r="BT23" i="42"/>
  <c r="BT24" i="42"/>
  <c r="BT25" i="42"/>
  <c r="BT26" i="42"/>
  <c r="BT27" i="42"/>
  <c r="BT28" i="42"/>
  <c r="BT29" i="42"/>
  <c r="BT30" i="42"/>
  <c r="BT31" i="42"/>
  <c r="BT32" i="42"/>
  <c r="BT33" i="42"/>
  <c r="BT34" i="42"/>
  <c r="BT35" i="42"/>
  <c r="BT8" i="42"/>
  <c r="G3" i="39"/>
  <c r="EZ9" i="42" l="1"/>
  <c r="EZ10" i="42"/>
  <c r="EZ11" i="42"/>
  <c r="EZ12" i="42"/>
  <c r="EZ13" i="42"/>
  <c r="EZ14" i="42"/>
  <c r="EZ15" i="42"/>
  <c r="EZ16" i="42"/>
  <c r="EZ17" i="42"/>
  <c r="EZ18" i="42"/>
  <c r="EZ19" i="42"/>
  <c r="EZ20" i="42"/>
  <c r="EZ21" i="42"/>
  <c r="EZ22" i="42"/>
  <c r="EZ23" i="42"/>
  <c r="EZ24" i="42"/>
  <c r="EZ25" i="42"/>
  <c r="EZ26" i="42"/>
  <c r="EZ27" i="42"/>
  <c r="EZ28" i="42"/>
  <c r="EZ29" i="42"/>
  <c r="EZ30" i="42"/>
  <c r="EZ31" i="42"/>
  <c r="EZ32" i="42"/>
  <c r="EZ33" i="42"/>
  <c r="EZ34" i="42"/>
  <c r="EZ35" i="42"/>
  <c r="EZ8" i="42"/>
  <c r="G93" i="44"/>
  <c r="G94" i="44"/>
  <c r="G95" i="44"/>
  <c r="G96" i="44"/>
  <c r="G97" i="44"/>
  <c r="G98" i="44"/>
  <c r="G99" i="44"/>
  <c r="G100" i="44"/>
  <c r="G101" i="44"/>
  <c r="G102" i="44"/>
  <c r="G103" i="44"/>
  <c r="G104" i="44"/>
  <c r="G105" i="44"/>
  <c r="G92" i="44"/>
  <c r="I58" i="44"/>
  <c r="I57" i="44"/>
  <c r="I56" i="44"/>
  <c r="I55" i="44"/>
  <c r="I54" i="44"/>
  <c r="I53" i="44"/>
  <c r="I52" i="44"/>
  <c r="I51" i="44"/>
  <c r="I50" i="44"/>
  <c r="I49" i="44"/>
  <c r="I48" i="44"/>
  <c r="I47" i="44"/>
  <c r="I46" i="44"/>
  <c r="I45" i="44"/>
  <c r="I44" i="44"/>
  <c r="I43" i="44"/>
  <c r="I42" i="44"/>
  <c r="I41" i="44"/>
  <c r="I40" i="44"/>
  <c r="I39" i="44"/>
  <c r="I38" i="44"/>
  <c r="I37" i="44"/>
  <c r="I36" i="44"/>
  <c r="I35" i="44"/>
  <c r="I27" i="44"/>
  <c r="H27" i="44"/>
  <c r="I26" i="44"/>
  <c r="H26" i="44"/>
  <c r="I25" i="44"/>
  <c r="H25" i="44"/>
  <c r="I24" i="44"/>
  <c r="H24" i="44"/>
  <c r="I23" i="44"/>
  <c r="H23" i="44"/>
  <c r="I22" i="44"/>
  <c r="H22" i="44"/>
  <c r="I21" i="44"/>
  <c r="H21" i="44"/>
  <c r="I20" i="44"/>
  <c r="H20" i="44"/>
  <c r="I19" i="44"/>
  <c r="H19" i="44"/>
  <c r="I18" i="44"/>
  <c r="H18" i="44"/>
  <c r="I17" i="44"/>
  <c r="H17" i="44"/>
  <c r="I16" i="44"/>
  <c r="H16" i="44"/>
  <c r="I15" i="44"/>
  <c r="H15" i="44"/>
  <c r="I14" i="44"/>
  <c r="H14" i="44"/>
  <c r="I13" i="44"/>
  <c r="H13" i="44"/>
  <c r="I12" i="44"/>
  <c r="H12" i="44"/>
  <c r="I11" i="44"/>
  <c r="H11" i="44"/>
  <c r="I10" i="44"/>
  <c r="H10" i="44"/>
  <c r="I9" i="44"/>
  <c r="H9" i="44"/>
  <c r="I8" i="44"/>
  <c r="H8" i="44"/>
  <c r="I7" i="44"/>
  <c r="H7" i="44"/>
  <c r="I6" i="44"/>
  <c r="H6" i="44"/>
  <c r="I5" i="44"/>
  <c r="H5" i="44"/>
  <c r="I4" i="44"/>
  <c r="H4" i="44"/>
  <c r="DJ9" i="42" l="1"/>
  <c r="DJ10" i="42"/>
  <c r="DJ11" i="42"/>
  <c r="DJ12" i="42"/>
  <c r="DJ13" i="42"/>
  <c r="DJ14" i="42"/>
  <c r="DJ15" i="42"/>
  <c r="DJ16" i="42"/>
  <c r="DJ17" i="42"/>
  <c r="DJ18" i="42"/>
  <c r="DJ19" i="42"/>
  <c r="DJ20" i="42"/>
  <c r="DJ21" i="42"/>
  <c r="DJ22" i="42"/>
  <c r="DJ23" i="42"/>
  <c r="DJ24" i="42"/>
  <c r="DJ25" i="42"/>
  <c r="DJ26" i="42"/>
  <c r="DJ27" i="42"/>
  <c r="DJ28" i="42"/>
  <c r="DJ29" i="42"/>
  <c r="DJ30" i="42"/>
  <c r="DJ31" i="42"/>
  <c r="DJ32" i="42"/>
  <c r="DJ33" i="42"/>
  <c r="DJ34" i="42"/>
  <c r="DJ35" i="42"/>
  <c r="DJ8" i="42"/>
  <c r="DI9" i="42"/>
  <c r="DI10" i="42"/>
  <c r="DI11" i="42"/>
  <c r="DI12" i="42"/>
  <c r="DI13" i="42"/>
  <c r="DI14" i="42"/>
  <c r="DI15" i="42"/>
  <c r="DI16" i="42"/>
  <c r="DI17" i="42"/>
  <c r="DI18" i="42"/>
  <c r="DI19" i="42"/>
  <c r="DI20" i="42"/>
  <c r="DI21" i="42"/>
  <c r="DI22" i="42"/>
  <c r="DI23" i="42"/>
  <c r="DI24" i="42"/>
  <c r="DI25" i="42"/>
  <c r="DI26" i="42"/>
  <c r="DI27" i="42"/>
  <c r="DI28" i="42"/>
  <c r="DI29" i="42"/>
  <c r="DI30" i="42"/>
  <c r="DI31" i="42"/>
  <c r="DI32" i="42"/>
  <c r="DI33" i="42"/>
  <c r="DI34" i="42"/>
  <c r="DI35" i="42"/>
  <c r="DI8" i="42"/>
  <c r="DH9" i="42"/>
  <c r="DH10" i="42"/>
  <c r="DH11" i="42"/>
  <c r="DH12" i="42"/>
  <c r="DH13" i="42"/>
  <c r="DH14" i="42"/>
  <c r="DH15" i="42"/>
  <c r="DH16" i="42"/>
  <c r="DH17" i="42"/>
  <c r="DH18" i="42"/>
  <c r="DH19" i="42"/>
  <c r="DH20" i="42"/>
  <c r="DH21" i="42"/>
  <c r="DH22" i="42"/>
  <c r="DH23" i="42"/>
  <c r="DH24" i="42"/>
  <c r="DH25" i="42"/>
  <c r="DH26" i="42"/>
  <c r="DH27" i="42"/>
  <c r="DH28" i="42"/>
  <c r="DH29" i="42"/>
  <c r="DH30" i="42"/>
  <c r="DH31" i="42"/>
  <c r="DH32" i="42"/>
  <c r="DH33" i="42"/>
  <c r="DH34" i="42"/>
  <c r="DH35" i="42"/>
  <c r="DH8" i="42"/>
  <c r="DG9" i="42"/>
  <c r="DG10" i="42"/>
  <c r="DG11" i="42"/>
  <c r="DG12" i="42"/>
  <c r="DG13" i="42"/>
  <c r="DG14" i="42"/>
  <c r="DG15" i="42"/>
  <c r="DG16" i="42"/>
  <c r="DG17" i="42"/>
  <c r="DG18" i="42"/>
  <c r="DG19" i="42"/>
  <c r="DG20" i="42"/>
  <c r="DG21" i="42"/>
  <c r="DG22" i="42"/>
  <c r="DG23" i="42"/>
  <c r="DG24" i="42"/>
  <c r="DG25" i="42"/>
  <c r="DG26" i="42"/>
  <c r="DG27" i="42"/>
  <c r="DG28" i="42"/>
  <c r="DG29" i="42"/>
  <c r="DG30" i="42"/>
  <c r="DG31" i="42"/>
  <c r="DG32" i="42"/>
  <c r="DG33" i="42"/>
  <c r="DG34" i="42"/>
  <c r="DG35" i="42"/>
  <c r="DG8" i="42"/>
  <c r="DF9" i="42"/>
  <c r="DF10" i="42"/>
  <c r="DF11" i="42"/>
  <c r="DF12" i="42"/>
  <c r="DF13" i="42"/>
  <c r="DF14" i="42"/>
  <c r="DF15" i="42"/>
  <c r="DF16" i="42"/>
  <c r="DF17" i="42"/>
  <c r="DF18" i="42"/>
  <c r="DF19" i="42"/>
  <c r="DF20" i="42"/>
  <c r="DF21" i="42"/>
  <c r="DF22" i="42"/>
  <c r="DF23" i="42"/>
  <c r="DF24" i="42"/>
  <c r="DF25" i="42"/>
  <c r="DF26" i="42"/>
  <c r="DF27" i="42"/>
  <c r="DF28" i="42"/>
  <c r="DF29" i="42"/>
  <c r="DF30" i="42"/>
  <c r="DF31" i="42"/>
  <c r="DF32" i="42"/>
  <c r="DF33" i="42"/>
  <c r="DF34" i="42"/>
  <c r="DF35" i="42"/>
  <c r="DF8" i="42"/>
  <c r="G6" i="39"/>
  <c r="G5" i="39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8" i="42"/>
  <c r="G3" i="34" l="1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2" i="34"/>
  <c r="CF9" i="42" l="1"/>
  <c r="CF10" i="42"/>
  <c r="CF11" i="42"/>
  <c r="CF12" i="42"/>
  <c r="CF13" i="42"/>
  <c r="CF14" i="42"/>
  <c r="CF15" i="42"/>
  <c r="CF16" i="42"/>
  <c r="CF17" i="42"/>
  <c r="CF18" i="42"/>
  <c r="CF19" i="42"/>
  <c r="CF20" i="42"/>
  <c r="CF21" i="42"/>
  <c r="CF22" i="42"/>
  <c r="CF23" i="42"/>
  <c r="CF24" i="42"/>
  <c r="CF25" i="42"/>
  <c r="CF26" i="42"/>
  <c r="CF27" i="42"/>
  <c r="CF28" i="42"/>
  <c r="CF29" i="42"/>
  <c r="CF30" i="42"/>
  <c r="CF31" i="42"/>
  <c r="CF32" i="42"/>
  <c r="CF33" i="42"/>
  <c r="CF34" i="42"/>
  <c r="CF35" i="42"/>
  <c r="CF8" i="42"/>
  <c r="A35" i="42"/>
  <c r="E35" i="42"/>
  <c r="G35" i="42"/>
  <c r="H35" i="42"/>
  <c r="J35" i="42"/>
  <c r="K35" i="42"/>
  <c r="L35" i="42"/>
  <c r="M35" i="42"/>
  <c r="N35" i="42"/>
  <c r="O35" i="42"/>
  <c r="P35" i="42"/>
  <c r="BM35" i="42"/>
  <c r="BO35" i="42"/>
  <c r="BP35" i="42"/>
  <c r="BQ35" i="42"/>
  <c r="BR35" i="42"/>
  <c r="BS35" i="42"/>
  <c r="BV35" i="42"/>
  <c r="BW35" i="42"/>
  <c r="CB35" i="42"/>
  <c r="CC35" i="42"/>
  <c r="CD35" i="42"/>
  <c r="EB35" i="42"/>
  <c r="FA35" i="42"/>
  <c r="FB35" i="42"/>
  <c r="FE35" i="42"/>
  <c r="FJ35" i="42"/>
  <c r="FO35" i="42"/>
  <c r="FT35" i="42"/>
  <c r="FY35" i="42"/>
  <c r="GE35" i="42"/>
  <c r="GF35" i="42"/>
  <c r="GI35" i="42"/>
  <c r="GL35" i="42"/>
  <c r="GO35" i="42"/>
  <c r="GR35" i="42"/>
  <c r="GU35" i="42"/>
  <c r="GX35" i="42"/>
  <c r="A34" i="42"/>
  <c r="E34" i="42"/>
  <c r="G34" i="42"/>
  <c r="H34" i="42"/>
  <c r="J34" i="42"/>
  <c r="K34" i="42"/>
  <c r="L34" i="42"/>
  <c r="M34" i="42"/>
  <c r="N34" i="42"/>
  <c r="O34" i="42"/>
  <c r="P34" i="42"/>
  <c r="BM34" i="42"/>
  <c r="BO34" i="42"/>
  <c r="BP34" i="42"/>
  <c r="BQ34" i="42"/>
  <c r="BR34" i="42"/>
  <c r="BS34" i="42"/>
  <c r="BV34" i="42"/>
  <c r="BW34" i="42"/>
  <c r="CB34" i="42"/>
  <c r="CC34" i="42"/>
  <c r="CD34" i="42"/>
  <c r="EB34" i="42"/>
  <c r="FA34" i="42"/>
  <c r="FB34" i="42"/>
  <c r="FE34" i="42"/>
  <c r="FJ34" i="42"/>
  <c r="FO34" i="42"/>
  <c r="FT34" i="42"/>
  <c r="FY34" i="42"/>
  <c r="GE34" i="42"/>
  <c r="GF34" i="42"/>
  <c r="GI34" i="42"/>
  <c r="GL34" i="42"/>
  <c r="GO34" i="42"/>
  <c r="GR34" i="42"/>
  <c r="GU34" i="42"/>
  <c r="GX34" i="42"/>
  <c r="BO8" i="42"/>
  <c r="BP8" i="42"/>
  <c r="BQ8" i="42"/>
  <c r="A9" i="42"/>
  <c r="E9" i="42"/>
  <c r="G9" i="42"/>
  <c r="H9" i="42"/>
  <c r="J9" i="42"/>
  <c r="K9" i="42"/>
  <c r="L9" i="42"/>
  <c r="M9" i="42"/>
  <c r="N9" i="42"/>
  <c r="O9" i="42"/>
  <c r="P9" i="42"/>
  <c r="BM9" i="42"/>
  <c r="BO9" i="42"/>
  <c r="BP9" i="42"/>
  <c r="BQ9" i="42"/>
  <c r="BR9" i="42"/>
  <c r="BS9" i="42"/>
  <c r="BV9" i="42"/>
  <c r="BW9" i="42"/>
  <c r="CB9" i="42"/>
  <c r="CC9" i="42"/>
  <c r="CD9" i="42"/>
  <c r="EB9" i="42"/>
  <c r="FA9" i="42"/>
  <c r="FB9" i="42"/>
  <c r="FE9" i="42"/>
  <c r="FJ9" i="42"/>
  <c r="FO9" i="42"/>
  <c r="FT9" i="42"/>
  <c r="FY9" i="42"/>
  <c r="GF9" i="42"/>
  <c r="GI9" i="42"/>
  <c r="GL9" i="42"/>
  <c r="GO9" i="42"/>
  <c r="GR9" i="42"/>
  <c r="GU9" i="42"/>
  <c r="GX9" i="42"/>
  <c r="A10" i="42"/>
  <c r="E10" i="42"/>
  <c r="G10" i="42"/>
  <c r="H10" i="42"/>
  <c r="J10" i="42"/>
  <c r="K10" i="42"/>
  <c r="L10" i="42"/>
  <c r="M10" i="42"/>
  <c r="N10" i="42"/>
  <c r="O10" i="42"/>
  <c r="P10" i="42"/>
  <c r="BM10" i="42"/>
  <c r="BO10" i="42"/>
  <c r="BP10" i="42"/>
  <c r="BQ10" i="42"/>
  <c r="BR10" i="42"/>
  <c r="BS10" i="42"/>
  <c r="BV10" i="42"/>
  <c r="BW10" i="42"/>
  <c r="CB10" i="42"/>
  <c r="CC10" i="42"/>
  <c r="CD10" i="42"/>
  <c r="EB10" i="42"/>
  <c r="FA10" i="42"/>
  <c r="FB10" i="42"/>
  <c r="FE10" i="42"/>
  <c r="FJ10" i="42"/>
  <c r="FO10" i="42"/>
  <c r="FT10" i="42"/>
  <c r="FY10" i="42"/>
  <c r="GE10" i="42"/>
  <c r="GF10" i="42"/>
  <c r="GI10" i="42"/>
  <c r="GL10" i="42"/>
  <c r="GO10" i="42"/>
  <c r="GR10" i="42"/>
  <c r="GU10" i="42"/>
  <c r="GX10" i="42"/>
  <c r="A11" i="42"/>
  <c r="E11" i="42"/>
  <c r="G11" i="42"/>
  <c r="H11" i="42"/>
  <c r="J11" i="42"/>
  <c r="K11" i="42"/>
  <c r="L11" i="42"/>
  <c r="M11" i="42"/>
  <c r="N11" i="42"/>
  <c r="O11" i="42"/>
  <c r="P11" i="42"/>
  <c r="BM11" i="42"/>
  <c r="BO11" i="42"/>
  <c r="BP11" i="42"/>
  <c r="BQ11" i="42"/>
  <c r="BR11" i="42"/>
  <c r="BS11" i="42"/>
  <c r="BV11" i="42"/>
  <c r="BW11" i="42"/>
  <c r="CB11" i="42"/>
  <c r="CC11" i="42"/>
  <c r="CD11" i="42"/>
  <c r="EB11" i="42"/>
  <c r="FA11" i="42"/>
  <c r="FB11" i="42"/>
  <c r="FE11" i="42"/>
  <c r="FJ11" i="42"/>
  <c r="FO11" i="42"/>
  <c r="FT11" i="42"/>
  <c r="FY11" i="42"/>
  <c r="GE11" i="42"/>
  <c r="GF11" i="42"/>
  <c r="GI11" i="42"/>
  <c r="GL11" i="42"/>
  <c r="GO11" i="42"/>
  <c r="GR11" i="42"/>
  <c r="GU11" i="42"/>
  <c r="GX11" i="42"/>
  <c r="A12" i="42"/>
  <c r="E12" i="42"/>
  <c r="G12" i="42"/>
  <c r="H12" i="42"/>
  <c r="J12" i="42"/>
  <c r="K12" i="42"/>
  <c r="L12" i="42"/>
  <c r="M12" i="42"/>
  <c r="N12" i="42"/>
  <c r="O12" i="42"/>
  <c r="P12" i="42"/>
  <c r="BM12" i="42"/>
  <c r="BO12" i="42"/>
  <c r="BP12" i="42"/>
  <c r="BQ12" i="42"/>
  <c r="BR12" i="42"/>
  <c r="BS12" i="42"/>
  <c r="BV12" i="42"/>
  <c r="BW12" i="42"/>
  <c r="CB12" i="42"/>
  <c r="CC12" i="42"/>
  <c r="CD12" i="42"/>
  <c r="EB12" i="42"/>
  <c r="FA12" i="42"/>
  <c r="FB12" i="42"/>
  <c r="FE12" i="42"/>
  <c r="FJ12" i="42"/>
  <c r="FO12" i="42"/>
  <c r="FT12" i="42"/>
  <c r="FY12" i="42"/>
  <c r="GE12" i="42"/>
  <c r="GF12" i="42"/>
  <c r="GI12" i="42"/>
  <c r="GL12" i="42"/>
  <c r="GO12" i="42"/>
  <c r="GR12" i="42"/>
  <c r="GU12" i="42"/>
  <c r="GX12" i="42"/>
  <c r="A13" i="42"/>
  <c r="E13" i="42"/>
  <c r="G13" i="42"/>
  <c r="H13" i="42"/>
  <c r="J13" i="42"/>
  <c r="K13" i="42"/>
  <c r="L13" i="42"/>
  <c r="M13" i="42"/>
  <c r="N13" i="42"/>
  <c r="O13" i="42"/>
  <c r="P13" i="42"/>
  <c r="BM13" i="42"/>
  <c r="BO13" i="42"/>
  <c r="BP13" i="42"/>
  <c r="BQ13" i="42"/>
  <c r="BR13" i="42"/>
  <c r="BS13" i="42"/>
  <c r="BV13" i="42"/>
  <c r="BW13" i="42"/>
  <c r="CB13" i="42"/>
  <c r="CC13" i="42"/>
  <c r="CD13" i="42"/>
  <c r="EB13" i="42"/>
  <c r="FA13" i="42"/>
  <c r="FB13" i="42"/>
  <c r="FE13" i="42"/>
  <c r="FJ13" i="42"/>
  <c r="FO13" i="42"/>
  <c r="FT13" i="42"/>
  <c r="FY13" i="42"/>
  <c r="GE13" i="42"/>
  <c r="GF13" i="42"/>
  <c r="GI13" i="42"/>
  <c r="GL13" i="42"/>
  <c r="GO13" i="42"/>
  <c r="GR13" i="42"/>
  <c r="GU13" i="42"/>
  <c r="GX13" i="42"/>
  <c r="A14" i="42"/>
  <c r="E14" i="42"/>
  <c r="G14" i="42"/>
  <c r="H14" i="42"/>
  <c r="J14" i="42"/>
  <c r="K14" i="42"/>
  <c r="L14" i="42"/>
  <c r="M14" i="42"/>
  <c r="N14" i="42"/>
  <c r="O14" i="42"/>
  <c r="P14" i="42"/>
  <c r="BM14" i="42"/>
  <c r="BO14" i="42"/>
  <c r="BP14" i="42"/>
  <c r="BQ14" i="42"/>
  <c r="BR14" i="42"/>
  <c r="BS14" i="42"/>
  <c r="BV14" i="42"/>
  <c r="BW14" i="42"/>
  <c r="CB14" i="42"/>
  <c r="CC14" i="42"/>
  <c r="CD14" i="42"/>
  <c r="EB14" i="42"/>
  <c r="FA14" i="42"/>
  <c r="FB14" i="42"/>
  <c r="FE14" i="42"/>
  <c r="FJ14" i="42"/>
  <c r="FO14" i="42"/>
  <c r="FT14" i="42"/>
  <c r="FY14" i="42"/>
  <c r="GE14" i="42"/>
  <c r="GF14" i="42"/>
  <c r="GI14" i="42"/>
  <c r="GL14" i="42"/>
  <c r="GO14" i="42"/>
  <c r="GR14" i="42"/>
  <c r="GU14" i="42"/>
  <c r="GX14" i="42"/>
  <c r="A15" i="42"/>
  <c r="E15" i="42"/>
  <c r="G15" i="42"/>
  <c r="H15" i="42"/>
  <c r="J15" i="42"/>
  <c r="K15" i="42"/>
  <c r="L15" i="42"/>
  <c r="M15" i="42"/>
  <c r="N15" i="42"/>
  <c r="O15" i="42"/>
  <c r="P15" i="42"/>
  <c r="BM15" i="42"/>
  <c r="BO15" i="42"/>
  <c r="BP15" i="42"/>
  <c r="BQ15" i="42"/>
  <c r="BR15" i="42"/>
  <c r="BS15" i="42"/>
  <c r="BV15" i="42"/>
  <c r="BW15" i="42"/>
  <c r="CB15" i="42"/>
  <c r="CC15" i="42"/>
  <c r="CD15" i="42"/>
  <c r="EB15" i="42"/>
  <c r="FA15" i="42"/>
  <c r="FB15" i="42"/>
  <c r="FE15" i="42"/>
  <c r="FJ15" i="42"/>
  <c r="FO15" i="42"/>
  <c r="FT15" i="42"/>
  <c r="FY15" i="42"/>
  <c r="GE15" i="42"/>
  <c r="GF15" i="42"/>
  <c r="GI15" i="42"/>
  <c r="GL15" i="42"/>
  <c r="GO15" i="42"/>
  <c r="GR15" i="42"/>
  <c r="GU15" i="42"/>
  <c r="GX15" i="42"/>
  <c r="A16" i="42"/>
  <c r="E16" i="42"/>
  <c r="G16" i="42"/>
  <c r="H16" i="42"/>
  <c r="J16" i="42"/>
  <c r="K16" i="42"/>
  <c r="L16" i="42"/>
  <c r="M16" i="42"/>
  <c r="N16" i="42"/>
  <c r="O16" i="42"/>
  <c r="P16" i="42"/>
  <c r="BM16" i="42"/>
  <c r="BO16" i="42"/>
  <c r="BP16" i="42"/>
  <c r="BQ16" i="42"/>
  <c r="BR16" i="42"/>
  <c r="BS16" i="42"/>
  <c r="BV16" i="42"/>
  <c r="BW16" i="42"/>
  <c r="CB16" i="42"/>
  <c r="CC16" i="42"/>
  <c r="CD16" i="42"/>
  <c r="EB16" i="42"/>
  <c r="FA16" i="42"/>
  <c r="FB16" i="42"/>
  <c r="FE16" i="42"/>
  <c r="FJ16" i="42"/>
  <c r="FO16" i="42"/>
  <c r="FT16" i="42"/>
  <c r="FY16" i="42"/>
  <c r="GE16" i="42"/>
  <c r="GF16" i="42"/>
  <c r="GI16" i="42"/>
  <c r="GL16" i="42"/>
  <c r="GO16" i="42"/>
  <c r="GR16" i="42"/>
  <c r="GU16" i="42"/>
  <c r="GX16" i="42"/>
  <c r="A17" i="42"/>
  <c r="E17" i="42"/>
  <c r="G17" i="42"/>
  <c r="H17" i="42"/>
  <c r="J17" i="42"/>
  <c r="K17" i="42"/>
  <c r="L17" i="42"/>
  <c r="M17" i="42"/>
  <c r="N17" i="42"/>
  <c r="O17" i="42"/>
  <c r="P17" i="42"/>
  <c r="BM17" i="42"/>
  <c r="BO17" i="42"/>
  <c r="BP17" i="42"/>
  <c r="BQ17" i="42"/>
  <c r="BR17" i="42"/>
  <c r="BS17" i="42"/>
  <c r="BV17" i="42"/>
  <c r="BW17" i="42"/>
  <c r="CB17" i="42"/>
  <c r="CC17" i="42"/>
  <c r="CD17" i="42"/>
  <c r="EB17" i="42"/>
  <c r="FA17" i="42"/>
  <c r="FB17" i="42"/>
  <c r="FE17" i="42"/>
  <c r="FJ17" i="42"/>
  <c r="FO17" i="42"/>
  <c r="FT17" i="42"/>
  <c r="FY17" i="42"/>
  <c r="GE17" i="42"/>
  <c r="GF17" i="42"/>
  <c r="GI17" i="42"/>
  <c r="GL17" i="42"/>
  <c r="GO17" i="42"/>
  <c r="GR17" i="42"/>
  <c r="GU17" i="42"/>
  <c r="GX17" i="42"/>
  <c r="A18" i="42"/>
  <c r="E18" i="42"/>
  <c r="G18" i="42"/>
  <c r="H18" i="42"/>
  <c r="J18" i="42"/>
  <c r="K18" i="42"/>
  <c r="L18" i="42"/>
  <c r="M18" i="42"/>
  <c r="N18" i="42"/>
  <c r="O18" i="42"/>
  <c r="P18" i="42"/>
  <c r="BM18" i="42"/>
  <c r="BO18" i="42"/>
  <c r="BP18" i="42"/>
  <c r="BQ18" i="42"/>
  <c r="BR18" i="42"/>
  <c r="BS18" i="42"/>
  <c r="BV18" i="42"/>
  <c r="BW18" i="42"/>
  <c r="CB18" i="42"/>
  <c r="CC18" i="42"/>
  <c r="CD18" i="42"/>
  <c r="EB18" i="42"/>
  <c r="FA18" i="42"/>
  <c r="FB18" i="42"/>
  <c r="FE18" i="42"/>
  <c r="FJ18" i="42"/>
  <c r="FO18" i="42"/>
  <c r="FT18" i="42"/>
  <c r="FY18" i="42"/>
  <c r="GE18" i="42"/>
  <c r="GF18" i="42"/>
  <c r="GI18" i="42"/>
  <c r="GL18" i="42"/>
  <c r="GO18" i="42"/>
  <c r="GR18" i="42"/>
  <c r="GU18" i="42"/>
  <c r="GX18" i="42"/>
  <c r="A19" i="42"/>
  <c r="E19" i="42"/>
  <c r="G19" i="42"/>
  <c r="H19" i="42"/>
  <c r="J19" i="42"/>
  <c r="K19" i="42"/>
  <c r="L19" i="42"/>
  <c r="M19" i="42"/>
  <c r="N19" i="42"/>
  <c r="O19" i="42"/>
  <c r="P19" i="42"/>
  <c r="BM19" i="42"/>
  <c r="BO19" i="42"/>
  <c r="BP19" i="42"/>
  <c r="BQ19" i="42"/>
  <c r="BR19" i="42"/>
  <c r="BS19" i="42"/>
  <c r="BV19" i="42"/>
  <c r="BW19" i="42"/>
  <c r="CB19" i="42"/>
  <c r="CC19" i="42"/>
  <c r="CD19" i="42"/>
  <c r="EB19" i="42"/>
  <c r="FA19" i="42"/>
  <c r="FB19" i="42"/>
  <c r="FE19" i="42"/>
  <c r="FJ19" i="42"/>
  <c r="FO19" i="42"/>
  <c r="FT19" i="42"/>
  <c r="FY19" i="42"/>
  <c r="GE19" i="42"/>
  <c r="GF19" i="42"/>
  <c r="GI19" i="42"/>
  <c r="GL19" i="42"/>
  <c r="GO19" i="42"/>
  <c r="GR19" i="42"/>
  <c r="GU19" i="42"/>
  <c r="GX19" i="42"/>
  <c r="A20" i="42"/>
  <c r="E20" i="42"/>
  <c r="G20" i="42"/>
  <c r="H20" i="42"/>
  <c r="J20" i="42"/>
  <c r="K20" i="42"/>
  <c r="L20" i="42"/>
  <c r="M20" i="42"/>
  <c r="N20" i="42"/>
  <c r="O20" i="42"/>
  <c r="P20" i="42"/>
  <c r="BM20" i="42"/>
  <c r="BO20" i="42"/>
  <c r="BP20" i="42"/>
  <c r="BQ20" i="42"/>
  <c r="BR20" i="42"/>
  <c r="BS20" i="42"/>
  <c r="BV20" i="42"/>
  <c r="BW20" i="42"/>
  <c r="CB20" i="42"/>
  <c r="CC20" i="42"/>
  <c r="CD20" i="42"/>
  <c r="EB20" i="42"/>
  <c r="FA20" i="42"/>
  <c r="FB20" i="42"/>
  <c r="FE20" i="42"/>
  <c r="FJ20" i="42"/>
  <c r="FO20" i="42"/>
  <c r="FT20" i="42"/>
  <c r="FY20" i="42"/>
  <c r="GE20" i="42"/>
  <c r="GF20" i="42"/>
  <c r="GI20" i="42"/>
  <c r="GL20" i="42"/>
  <c r="GO20" i="42"/>
  <c r="GR20" i="42"/>
  <c r="GU20" i="42"/>
  <c r="GX20" i="42"/>
  <c r="A21" i="42"/>
  <c r="E21" i="42"/>
  <c r="G21" i="42"/>
  <c r="H21" i="42"/>
  <c r="J21" i="42"/>
  <c r="K21" i="42"/>
  <c r="L21" i="42"/>
  <c r="M21" i="42"/>
  <c r="N21" i="42"/>
  <c r="O21" i="42"/>
  <c r="P21" i="42"/>
  <c r="BM21" i="42"/>
  <c r="BO21" i="42"/>
  <c r="BP21" i="42"/>
  <c r="BQ21" i="42"/>
  <c r="BR21" i="42"/>
  <c r="BS21" i="42"/>
  <c r="BV21" i="42"/>
  <c r="BW21" i="42"/>
  <c r="CB21" i="42"/>
  <c r="CC21" i="42"/>
  <c r="CD21" i="42"/>
  <c r="EB21" i="42"/>
  <c r="FA21" i="42"/>
  <c r="FB21" i="42"/>
  <c r="FE21" i="42"/>
  <c r="FJ21" i="42"/>
  <c r="FO21" i="42"/>
  <c r="FT21" i="42"/>
  <c r="FY21" i="42"/>
  <c r="GE21" i="42"/>
  <c r="GF21" i="42"/>
  <c r="GI21" i="42"/>
  <c r="GL21" i="42"/>
  <c r="GO21" i="42"/>
  <c r="GR21" i="42"/>
  <c r="GU21" i="42"/>
  <c r="GX21" i="42"/>
  <c r="A22" i="42"/>
  <c r="E22" i="42"/>
  <c r="G22" i="42"/>
  <c r="H22" i="42"/>
  <c r="J22" i="42"/>
  <c r="K22" i="42"/>
  <c r="L22" i="42"/>
  <c r="M22" i="42"/>
  <c r="N22" i="42"/>
  <c r="O22" i="42"/>
  <c r="P22" i="42"/>
  <c r="BM22" i="42"/>
  <c r="BO22" i="42"/>
  <c r="BP22" i="42"/>
  <c r="BQ22" i="42"/>
  <c r="BR22" i="42"/>
  <c r="BS22" i="42"/>
  <c r="BV22" i="42"/>
  <c r="BW22" i="42"/>
  <c r="CB22" i="42"/>
  <c r="CC22" i="42"/>
  <c r="CD22" i="42"/>
  <c r="EB22" i="42"/>
  <c r="FA22" i="42"/>
  <c r="FB22" i="42"/>
  <c r="FE22" i="42"/>
  <c r="FJ22" i="42"/>
  <c r="FO22" i="42"/>
  <c r="FT22" i="42"/>
  <c r="FY22" i="42"/>
  <c r="GE22" i="42"/>
  <c r="GF22" i="42"/>
  <c r="GI22" i="42"/>
  <c r="GL22" i="42"/>
  <c r="GO22" i="42"/>
  <c r="GR22" i="42"/>
  <c r="GU22" i="42"/>
  <c r="GX22" i="42"/>
  <c r="A23" i="42"/>
  <c r="E23" i="42"/>
  <c r="G23" i="42"/>
  <c r="H23" i="42"/>
  <c r="J23" i="42"/>
  <c r="K23" i="42"/>
  <c r="L23" i="42"/>
  <c r="M23" i="42"/>
  <c r="N23" i="42"/>
  <c r="O23" i="42"/>
  <c r="P23" i="42"/>
  <c r="BM23" i="42"/>
  <c r="BO23" i="42"/>
  <c r="BP23" i="42"/>
  <c r="BQ23" i="42"/>
  <c r="BR23" i="42"/>
  <c r="BS23" i="42"/>
  <c r="BV23" i="42"/>
  <c r="BW23" i="42"/>
  <c r="CB23" i="42"/>
  <c r="CC23" i="42"/>
  <c r="CD23" i="42"/>
  <c r="EB23" i="42"/>
  <c r="FA23" i="42"/>
  <c r="FB23" i="42"/>
  <c r="FE23" i="42"/>
  <c r="FJ23" i="42"/>
  <c r="FO23" i="42"/>
  <c r="FT23" i="42"/>
  <c r="FY23" i="42"/>
  <c r="GE23" i="42"/>
  <c r="GF23" i="42"/>
  <c r="GI23" i="42"/>
  <c r="GL23" i="42"/>
  <c r="GO23" i="42"/>
  <c r="GR23" i="42"/>
  <c r="GU23" i="42"/>
  <c r="GX23" i="42"/>
  <c r="A24" i="42"/>
  <c r="E24" i="42"/>
  <c r="G24" i="42"/>
  <c r="H24" i="42"/>
  <c r="J24" i="42"/>
  <c r="K24" i="42"/>
  <c r="L24" i="42"/>
  <c r="M24" i="42"/>
  <c r="N24" i="42"/>
  <c r="O24" i="42"/>
  <c r="P24" i="42"/>
  <c r="BM24" i="42"/>
  <c r="BO24" i="42"/>
  <c r="BP24" i="42"/>
  <c r="BQ24" i="42"/>
  <c r="BR24" i="42"/>
  <c r="BS24" i="42"/>
  <c r="BV24" i="42"/>
  <c r="BW24" i="42"/>
  <c r="CB24" i="42"/>
  <c r="CC24" i="42"/>
  <c r="CD24" i="42"/>
  <c r="EB24" i="42"/>
  <c r="FA24" i="42"/>
  <c r="FB24" i="42"/>
  <c r="FE24" i="42"/>
  <c r="FJ24" i="42"/>
  <c r="FO24" i="42"/>
  <c r="FT24" i="42"/>
  <c r="FY24" i="42"/>
  <c r="GE24" i="42"/>
  <c r="GF24" i="42"/>
  <c r="GI24" i="42"/>
  <c r="GL24" i="42"/>
  <c r="GO24" i="42"/>
  <c r="GR24" i="42"/>
  <c r="GU24" i="42"/>
  <c r="GX24" i="42"/>
  <c r="A25" i="42"/>
  <c r="E25" i="42"/>
  <c r="G25" i="42"/>
  <c r="H25" i="42"/>
  <c r="J25" i="42"/>
  <c r="K25" i="42"/>
  <c r="L25" i="42"/>
  <c r="M25" i="42"/>
  <c r="N25" i="42"/>
  <c r="O25" i="42"/>
  <c r="P25" i="42"/>
  <c r="BM25" i="42"/>
  <c r="BO25" i="42"/>
  <c r="BP25" i="42"/>
  <c r="BQ25" i="42"/>
  <c r="BR25" i="42"/>
  <c r="BS25" i="42"/>
  <c r="BV25" i="42"/>
  <c r="BW25" i="42"/>
  <c r="CB25" i="42"/>
  <c r="CC25" i="42"/>
  <c r="CD25" i="42"/>
  <c r="EB25" i="42"/>
  <c r="FA25" i="42"/>
  <c r="FB25" i="42"/>
  <c r="FE25" i="42"/>
  <c r="FJ25" i="42"/>
  <c r="FO25" i="42"/>
  <c r="FT25" i="42"/>
  <c r="FY25" i="42"/>
  <c r="GE25" i="42"/>
  <c r="GF25" i="42"/>
  <c r="GI25" i="42"/>
  <c r="GL25" i="42"/>
  <c r="GO25" i="42"/>
  <c r="GR25" i="42"/>
  <c r="GU25" i="42"/>
  <c r="GX25" i="42"/>
  <c r="A26" i="42"/>
  <c r="E26" i="42"/>
  <c r="G26" i="42"/>
  <c r="H26" i="42"/>
  <c r="J26" i="42"/>
  <c r="K26" i="42"/>
  <c r="L26" i="42"/>
  <c r="M26" i="42"/>
  <c r="N26" i="42"/>
  <c r="O26" i="42"/>
  <c r="P26" i="42"/>
  <c r="BM26" i="42"/>
  <c r="BO26" i="42"/>
  <c r="BP26" i="42"/>
  <c r="BQ26" i="42"/>
  <c r="BR26" i="42"/>
  <c r="BS26" i="42"/>
  <c r="BV26" i="42"/>
  <c r="BW26" i="42"/>
  <c r="CB26" i="42"/>
  <c r="CC26" i="42"/>
  <c r="CD26" i="42"/>
  <c r="EB26" i="42"/>
  <c r="FA26" i="42"/>
  <c r="FB26" i="42"/>
  <c r="FE26" i="42"/>
  <c r="FJ26" i="42"/>
  <c r="FO26" i="42"/>
  <c r="FT26" i="42"/>
  <c r="FY26" i="42"/>
  <c r="GE26" i="42"/>
  <c r="GF26" i="42"/>
  <c r="GI26" i="42"/>
  <c r="GL26" i="42"/>
  <c r="GO26" i="42"/>
  <c r="GR26" i="42"/>
  <c r="GU26" i="42"/>
  <c r="GX26" i="42"/>
  <c r="A27" i="42"/>
  <c r="E27" i="42"/>
  <c r="G27" i="42"/>
  <c r="H27" i="42"/>
  <c r="J27" i="42"/>
  <c r="K27" i="42"/>
  <c r="L27" i="42"/>
  <c r="M27" i="42"/>
  <c r="N27" i="42"/>
  <c r="O27" i="42"/>
  <c r="P27" i="42"/>
  <c r="BM27" i="42"/>
  <c r="BO27" i="42"/>
  <c r="BP27" i="42"/>
  <c r="BQ27" i="42"/>
  <c r="BR27" i="42"/>
  <c r="BS27" i="42"/>
  <c r="BV27" i="42"/>
  <c r="BW27" i="42"/>
  <c r="CB27" i="42"/>
  <c r="CC27" i="42"/>
  <c r="CD27" i="42"/>
  <c r="EB27" i="42"/>
  <c r="FA27" i="42"/>
  <c r="FB27" i="42"/>
  <c r="FE27" i="42"/>
  <c r="FJ27" i="42"/>
  <c r="FO27" i="42"/>
  <c r="FT27" i="42"/>
  <c r="FY27" i="42"/>
  <c r="GE27" i="42"/>
  <c r="GF27" i="42"/>
  <c r="GI27" i="42"/>
  <c r="GL27" i="42"/>
  <c r="GO27" i="42"/>
  <c r="GR27" i="42"/>
  <c r="GU27" i="42"/>
  <c r="GX27" i="42"/>
  <c r="A28" i="42"/>
  <c r="E28" i="42"/>
  <c r="G28" i="42"/>
  <c r="H28" i="42"/>
  <c r="J28" i="42"/>
  <c r="K28" i="42"/>
  <c r="L28" i="42"/>
  <c r="M28" i="42"/>
  <c r="N28" i="42"/>
  <c r="O28" i="42"/>
  <c r="P28" i="42"/>
  <c r="BM28" i="42"/>
  <c r="BO28" i="42"/>
  <c r="BP28" i="42"/>
  <c r="BQ28" i="42"/>
  <c r="BR28" i="42"/>
  <c r="BS28" i="42"/>
  <c r="BV28" i="42"/>
  <c r="BW28" i="42"/>
  <c r="CB28" i="42"/>
  <c r="CC28" i="42"/>
  <c r="CD28" i="42"/>
  <c r="EB28" i="42"/>
  <c r="FA28" i="42"/>
  <c r="FB28" i="42"/>
  <c r="FE28" i="42"/>
  <c r="FJ28" i="42"/>
  <c r="FO28" i="42"/>
  <c r="FT28" i="42"/>
  <c r="FY28" i="42"/>
  <c r="GE28" i="42"/>
  <c r="GF28" i="42"/>
  <c r="GI28" i="42"/>
  <c r="GL28" i="42"/>
  <c r="GO28" i="42"/>
  <c r="GR28" i="42"/>
  <c r="GU28" i="42"/>
  <c r="GX28" i="42"/>
  <c r="A29" i="42"/>
  <c r="E29" i="42"/>
  <c r="G29" i="42"/>
  <c r="H29" i="42"/>
  <c r="J29" i="42"/>
  <c r="K29" i="42"/>
  <c r="L29" i="42"/>
  <c r="M29" i="42"/>
  <c r="N29" i="42"/>
  <c r="O29" i="42"/>
  <c r="P29" i="42"/>
  <c r="BM29" i="42"/>
  <c r="BO29" i="42"/>
  <c r="BP29" i="42"/>
  <c r="BQ29" i="42"/>
  <c r="BR29" i="42"/>
  <c r="BS29" i="42"/>
  <c r="BV29" i="42"/>
  <c r="BW29" i="42"/>
  <c r="CB29" i="42"/>
  <c r="CC29" i="42"/>
  <c r="CD29" i="42"/>
  <c r="EB29" i="42"/>
  <c r="FA29" i="42"/>
  <c r="FB29" i="42"/>
  <c r="FE29" i="42"/>
  <c r="FJ29" i="42"/>
  <c r="FO29" i="42"/>
  <c r="FT29" i="42"/>
  <c r="FY29" i="42"/>
  <c r="GE29" i="42"/>
  <c r="GF29" i="42"/>
  <c r="GI29" i="42"/>
  <c r="GL29" i="42"/>
  <c r="GO29" i="42"/>
  <c r="GR29" i="42"/>
  <c r="GU29" i="42"/>
  <c r="GX29" i="42"/>
  <c r="A30" i="42"/>
  <c r="E30" i="42"/>
  <c r="G30" i="42"/>
  <c r="H30" i="42"/>
  <c r="J30" i="42"/>
  <c r="K30" i="42"/>
  <c r="L30" i="42"/>
  <c r="M30" i="42"/>
  <c r="N30" i="42"/>
  <c r="O30" i="42"/>
  <c r="P30" i="42"/>
  <c r="BM30" i="42"/>
  <c r="BO30" i="42"/>
  <c r="BP30" i="42"/>
  <c r="BQ30" i="42"/>
  <c r="BR30" i="42"/>
  <c r="BS30" i="42"/>
  <c r="BV30" i="42"/>
  <c r="BW30" i="42"/>
  <c r="CB30" i="42"/>
  <c r="CC30" i="42"/>
  <c r="CD30" i="42"/>
  <c r="EB30" i="42"/>
  <c r="FA30" i="42"/>
  <c r="FB30" i="42"/>
  <c r="FE30" i="42"/>
  <c r="FJ30" i="42"/>
  <c r="FO30" i="42"/>
  <c r="FT30" i="42"/>
  <c r="FY30" i="42"/>
  <c r="GE30" i="42"/>
  <c r="GF30" i="42"/>
  <c r="GI30" i="42"/>
  <c r="GL30" i="42"/>
  <c r="GO30" i="42"/>
  <c r="GR30" i="42"/>
  <c r="GU30" i="42"/>
  <c r="GX30" i="42"/>
  <c r="A31" i="42"/>
  <c r="E31" i="42"/>
  <c r="G31" i="42"/>
  <c r="H31" i="42"/>
  <c r="J31" i="42"/>
  <c r="K31" i="42"/>
  <c r="L31" i="42"/>
  <c r="M31" i="42"/>
  <c r="N31" i="42"/>
  <c r="O31" i="42"/>
  <c r="P31" i="42"/>
  <c r="BM31" i="42"/>
  <c r="BO31" i="42"/>
  <c r="BP31" i="42"/>
  <c r="BQ31" i="42"/>
  <c r="BR31" i="42"/>
  <c r="BS31" i="42"/>
  <c r="BV31" i="42"/>
  <c r="BW31" i="42"/>
  <c r="CB31" i="42"/>
  <c r="CC31" i="42"/>
  <c r="CD31" i="42"/>
  <c r="EB31" i="42"/>
  <c r="FA31" i="42"/>
  <c r="FB31" i="42"/>
  <c r="FE31" i="42"/>
  <c r="FJ31" i="42"/>
  <c r="FO31" i="42"/>
  <c r="FT31" i="42"/>
  <c r="FY31" i="42"/>
  <c r="GE31" i="42"/>
  <c r="GF31" i="42"/>
  <c r="GI31" i="42"/>
  <c r="GL31" i="42"/>
  <c r="GO31" i="42"/>
  <c r="GR31" i="42"/>
  <c r="GU31" i="42"/>
  <c r="GX31" i="42"/>
  <c r="A32" i="42"/>
  <c r="E32" i="42"/>
  <c r="G32" i="42"/>
  <c r="H32" i="42"/>
  <c r="J32" i="42"/>
  <c r="K32" i="42"/>
  <c r="L32" i="42"/>
  <c r="M32" i="42"/>
  <c r="N32" i="42"/>
  <c r="O32" i="42"/>
  <c r="P32" i="42"/>
  <c r="BM32" i="42"/>
  <c r="BO32" i="42"/>
  <c r="BP32" i="42"/>
  <c r="BQ32" i="42"/>
  <c r="BR32" i="42"/>
  <c r="BS32" i="42"/>
  <c r="BV32" i="42"/>
  <c r="BW32" i="42"/>
  <c r="CB32" i="42"/>
  <c r="CC32" i="42"/>
  <c r="CD32" i="42"/>
  <c r="EB32" i="42"/>
  <c r="FA32" i="42"/>
  <c r="FB32" i="42"/>
  <c r="FE32" i="42"/>
  <c r="FJ32" i="42"/>
  <c r="FO32" i="42"/>
  <c r="FT32" i="42"/>
  <c r="FY32" i="42"/>
  <c r="GE32" i="42"/>
  <c r="GF32" i="42"/>
  <c r="GI32" i="42"/>
  <c r="GL32" i="42"/>
  <c r="GO32" i="42"/>
  <c r="GR32" i="42"/>
  <c r="GU32" i="42"/>
  <c r="GX32" i="42"/>
  <c r="A33" i="42"/>
  <c r="E33" i="42"/>
  <c r="G33" i="42"/>
  <c r="H33" i="42"/>
  <c r="J33" i="42"/>
  <c r="K33" i="42"/>
  <c r="L33" i="42"/>
  <c r="M33" i="42"/>
  <c r="N33" i="42"/>
  <c r="O33" i="42"/>
  <c r="P33" i="42"/>
  <c r="BM33" i="42"/>
  <c r="BO33" i="42"/>
  <c r="BP33" i="42"/>
  <c r="BQ33" i="42"/>
  <c r="BR33" i="42"/>
  <c r="BS33" i="42"/>
  <c r="BV33" i="42"/>
  <c r="BW33" i="42"/>
  <c r="CB33" i="42"/>
  <c r="CC33" i="42"/>
  <c r="CD33" i="42"/>
  <c r="EB33" i="42"/>
  <c r="FA33" i="42"/>
  <c r="FB33" i="42"/>
  <c r="FE33" i="42"/>
  <c r="FJ33" i="42"/>
  <c r="FO33" i="42"/>
  <c r="FT33" i="42"/>
  <c r="FY33" i="42"/>
  <c r="GE33" i="42"/>
  <c r="GF33" i="42"/>
  <c r="GI33" i="42"/>
  <c r="GL33" i="42"/>
  <c r="GO33" i="42"/>
  <c r="GR33" i="42"/>
  <c r="GU33" i="42"/>
  <c r="GX33" i="42"/>
  <c r="GX8" i="42"/>
  <c r="GU8" i="42"/>
  <c r="GR8" i="42"/>
  <c r="GO8" i="42"/>
  <c r="GL8" i="42"/>
  <c r="GI8" i="42"/>
  <c r="GF8" i="42"/>
  <c r="FT8" i="42"/>
  <c r="FY8" i="42"/>
  <c r="FO8" i="42"/>
  <c r="FJ8" i="42"/>
  <c r="FE8" i="42"/>
  <c r="CC8" i="42"/>
  <c r="EB8" i="42"/>
  <c r="FB8" i="42"/>
  <c r="BV8" i="42" l="1"/>
  <c r="P8" i="42"/>
  <c r="G4" i="39"/>
  <c r="I21" i="39"/>
  <c r="I22" i="39"/>
  <c r="I23" i="39"/>
  <c r="I24" i="39"/>
  <c r="I25" i="39"/>
  <c r="I26" i="39"/>
  <c r="I27" i="39"/>
  <c r="I28" i="39"/>
  <c r="I29" i="39"/>
  <c r="I30" i="39"/>
  <c r="I31" i="39"/>
  <c r="I32" i="39"/>
  <c r="I9" i="39"/>
  <c r="I11" i="39"/>
  <c r="I12" i="39"/>
  <c r="I13" i="39"/>
  <c r="I10" i="39"/>
  <c r="G2" i="39"/>
  <c r="L2" i="39"/>
  <c r="N2" i="39"/>
  <c r="L3" i="39"/>
  <c r="N3" i="39"/>
  <c r="L4" i="39"/>
  <c r="N4" i="39"/>
  <c r="L5" i="39" l="1"/>
  <c r="N5" i="39"/>
  <c r="FA8" i="42" l="1"/>
  <c r="BM8" i="42"/>
  <c r="CD8" i="42"/>
  <c r="CB8" i="42"/>
  <c r="BW8" i="42"/>
  <c r="BS8" i="42"/>
  <c r="BR8" i="42"/>
  <c r="O8" i="42"/>
  <c r="N8" i="42"/>
  <c r="M8" i="42"/>
  <c r="L8" i="42"/>
  <c r="K8" i="42"/>
  <c r="J8" i="42"/>
  <c r="H8" i="42"/>
  <c r="G8" i="42"/>
  <c r="E8" i="42"/>
  <c r="A8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Subhashis Barik</author>
  </authors>
  <commentList>
    <comment ref="BP3" authorId="0" shapeId="0" xr:uid="{69064493-061E-4C02-9CBB-445D93F8C86E}">
      <text>
        <r>
          <rPr>
            <b/>
            <sz val="9"/>
            <color indexed="81"/>
            <rFont val="Tahoma"/>
            <family val="2"/>
          </rPr>
          <t>Subhashis Barik:</t>
        </r>
        <r>
          <rPr>
            <sz val="9"/>
            <color indexed="81"/>
            <rFont val="Tahoma"/>
            <family val="2"/>
          </rPr>
          <t xml:space="preserve">
Match tLocation.LocationSID with tLocTerm.LocationSID and then based type of value in relevant fields in tLocTerm table populate OED location file fields as the mapping Logic provided in the document: Refer Location_DedLimit_Instruction.docx. 
And we have to repeat it for each matching LocationSID record in tLocTerm table and associate them with rest of the location fields (including tLocFeature fields).
</t>
        </r>
      </text>
    </comment>
    <comment ref="BV8" authorId="0" shapeId="0" xr:uid="{23851645-E49F-4BFC-837B-8581B38AB102}">
      <text>
        <r>
          <rPr>
            <b/>
            <sz val="11"/>
            <color indexed="81"/>
            <rFont val="Tahoma"/>
            <family val="2"/>
          </rPr>
          <t>Subhashis Barik:</t>
        </r>
        <r>
          <rPr>
            <sz val="11"/>
            <color indexed="81"/>
            <rFont val="Tahoma"/>
            <family val="2"/>
          </rPr>
          <t xml:space="preserve">
OO1 and WSS got repeated as 2 perilcode got same mappings to OED (i.e. PF/IF and CF/SS)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Subhashis Barik</author>
  </authors>
  <commentList>
    <comment ref="J1" authorId="0" shapeId="0" xr:uid="{B5C6B1FD-A82A-433F-BBC2-2184D85728C9}">
      <text>
        <r>
          <rPr>
            <b/>
            <sz val="9"/>
            <color indexed="81"/>
            <rFont val="Tahoma"/>
            <family val="2"/>
          </rPr>
          <t>Subhashis Barik:</t>
        </r>
        <r>
          <rPr>
            <sz val="9"/>
            <color indexed="81"/>
            <rFont val="Tahoma"/>
            <family val="2"/>
          </rPr>
          <t xml:space="preserve">
=VLOOKUP(G4,$I$4:$O$51,2,0)</t>
        </r>
      </text>
    </comment>
    <comment ref="P2" authorId="0" shapeId="0" xr:uid="{BF78B4A9-372B-4ABA-B08C-A7E7232D61A2}">
      <text>
        <r>
          <rPr>
            <b/>
            <sz val="10"/>
            <color indexed="81"/>
            <rFont val="Tahoma"/>
            <family val="2"/>
          </rPr>
          <t>Subhashis Barik:</t>
        </r>
        <r>
          <rPr>
            <sz val="10"/>
            <color indexed="81"/>
            <rFont val="Tahoma"/>
            <family val="2"/>
          </rPr>
          <t xml:space="preserve">
in reality we should make a binary difference using &amp; and see that the result between tlc.perilsetcode and tlt.perilsetcode should be same as tlt.perilsetcode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Subhashis Barik</author>
  </authors>
  <commentList>
    <comment ref="G3" authorId="0" shapeId="0" xr:uid="{B0E92A58-0959-4E1D-9B3C-CC132F50CD72}">
      <text>
        <r>
          <rPr>
            <b/>
            <sz val="9"/>
            <color indexed="81"/>
            <rFont val="Tahoma"/>
            <family val="2"/>
          </rPr>
          <t>Subhashis Barik:</t>
        </r>
        <r>
          <rPr>
            <sz val="9"/>
            <color indexed="81"/>
            <rFont val="Tahoma"/>
            <family val="2"/>
          </rPr>
          <t xml:space="preserve">
did not consider a repeat wss</t>
        </r>
      </text>
    </comment>
    <comment ref="G6" authorId="0" shapeId="0" xr:uid="{3371EA18-CC33-4734-B9A4-63AE55614A17}">
      <text>
        <r>
          <rPr>
            <b/>
            <sz val="9"/>
            <color indexed="81"/>
            <rFont val="Tahoma"/>
            <family val="2"/>
          </rPr>
          <t>Subhashis Barik:</t>
        </r>
        <r>
          <rPr>
            <sz val="9"/>
            <color indexed="81"/>
            <rFont val="Tahoma"/>
            <family val="2"/>
          </rPr>
          <t xml:space="preserve">
did not consider repeat WSS and OO1</t>
        </r>
      </text>
    </comment>
  </commentList>
</comments>
</file>

<file path=xl/sharedStrings.xml><?xml version="1.0" encoding="utf-8"?>
<sst xmlns="http://schemas.openxmlformats.org/spreadsheetml/2006/main" count="2147" uniqueCount="866">
  <si>
    <t>ProducerName</t>
  </si>
  <si>
    <t>Underwriter</t>
  </si>
  <si>
    <t>InceptionDate</t>
  </si>
  <si>
    <t>CurrencyCode</t>
  </si>
  <si>
    <t>IsPrimary</t>
  </si>
  <si>
    <t>IsTenant</t>
  </si>
  <si>
    <t>City</t>
  </si>
  <si>
    <t>PostalCode</t>
  </si>
  <si>
    <t>Latitude</t>
  </si>
  <si>
    <t>Longitude</t>
  </si>
  <si>
    <t>ConstructionCode</t>
  </si>
  <si>
    <t>OccupancyCode</t>
  </si>
  <si>
    <t>BuildingHeight</t>
  </si>
  <si>
    <t>NonCatGroundUpLoss</t>
  </si>
  <si>
    <t>YearBuilt</t>
  </si>
  <si>
    <t>RoofCover</t>
  </si>
  <si>
    <t>RoofGeometry</t>
  </si>
  <si>
    <t>RoofYearBuilt</t>
  </si>
  <si>
    <t>FloorArea</t>
  </si>
  <si>
    <t>Acc</t>
  </si>
  <si>
    <t>Unknown</t>
  </si>
  <si>
    <t>CedantName</t>
  </si>
  <si>
    <t>BranchName</t>
  </si>
  <si>
    <t>LOB</t>
  </si>
  <si>
    <t>BuildingID</t>
  </si>
  <si>
    <t>LocInceptionDate</t>
  </si>
  <si>
    <t>LocExpiryDate</t>
  </si>
  <si>
    <t>PercentComplete</t>
  </si>
  <si>
    <t>CompletionDate</t>
  </si>
  <si>
    <t>StreetAddress</t>
  </si>
  <si>
    <t>AreaCode</t>
  </si>
  <si>
    <t>AreaName</t>
  </si>
  <si>
    <t>AddressMatch</t>
  </si>
  <si>
    <t>NumberOfBuildings</t>
  </si>
  <si>
    <t>LocUserDef1</t>
  </si>
  <si>
    <t>LocUserDef2</t>
  </si>
  <si>
    <t>LocUserDef3</t>
  </si>
  <si>
    <t>LocUserDef4</t>
  </si>
  <si>
    <t>BuildingTIV</t>
  </si>
  <si>
    <t>ContentsTIV</t>
  </si>
  <si>
    <t>BITIV</t>
  </si>
  <si>
    <t>BIPOI</t>
  </si>
  <si>
    <t>BIWaitingPeriod</t>
  </si>
  <si>
    <t>YearUpgraded</t>
  </si>
  <si>
    <t>SprinklerType</t>
  </si>
  <si>
    <t>US</t>
  </si>
  <si>
    <t>CA</t>
  </si>
  <si>
    <t>OtherTIV</t>
  </si>
  <si>
    <t>CountryCode</t>
  </si>
  <si>
    <t>HoursClause</t>
  </si>
  <si>
    <t>United States</t>
  </si>
  <si>
    <t>USD</t>
  </si>
  <si>
    <t>CountryName</t>
  </si>
  <si>
    <t>MA</t>
  </si>
  <si>
    <t>Geocoder</t>
  </si>
  <si>
    <t>OrgOccupancyScheme</t>
  </si>
  <si>
    <t>OrgOccupancyCode</t>
  </si>
  <si>
    <t>OrgConstructionScheme</t>
  </si>
  <si>
    <t>OrgConstructionCode</t>
  </si>
  <si>
    <t>FloorAreaUnit</t>
  </si>
  <si>
    <t>StepNumber</t>
  </si>
  <si>
    <t>MinimumTIV</t>
  </si>
  <si>
    <t>ScaleFactor</t>
  </si>
  <si>
    <t>IsLimitAtDamage</t>
  </si>
  <si>
    <t>StepFunctionName</t>
  </si>
  <si>
    <t>StartTriggerBuilding</t>
  </si>
  <si>
    <t>EndTriggerBuilding</t>
  </si>
  <si>
    <t>DeductibleBuilding</t>
  </si>
  <si>
    <t>PayOutBuilding</t>
  </si>
  <si>
    <t>StartTriggerContent</t>
  </si>
  <si>
    <t>EndTriggerContent</t>
  </si>
  <si>
    <t>DeductibleContent</t>
  </si>
  <si>
    <t>PayOutContent</t>
  </si>
  <si>
    <t>StartTriggerBuildingContent</t>
  </si>
  <si>
    <t>EndTriggerBuildingContent</t>
  </si>
  <si>
    <t>DeductibleBuildingContent</t>
  </si>
  <si>
    <t>PayOutBuildingContent</t>
  </si>
  <si>
    <t>PolUserDef1</t>
  </si>
  <si>
    <t>PolUserDef2</t>
  </si>
  <si>
    <t>PolUserDef3</t>
  </si>
  <si>
    <t>PolUserDef4</t>
  </si>
  <si>
    <t>PolUserDef5</t>
  </si>
  <si>
    <t>AccUserDef1</t>
  </si>
  <si>
    <t>AccUserDef2</t>
  </si>
  <si>
    <t>AccUserDef3</t>
  </si>
  <si>
    <t>AccUserDef4</t>
  </si>
  <si>
    <t>AccUserDef5</t>
  </si>
  <si>
    <t>LocUserDef5</t>
  </si>
  <si>
    <t>LocNetPremium</t>
  </si>
  <si>
    <t>LocBrokerage</t>
  </si>
  <si>
    <t>LocTax</t>
  </si>
  <si>
    <t>LocGrossPremium</t>
  </si>
  <si>
    <t>PayoutBasis</t>
  </si>
  <si>
    <t>GeocodeQuality</t>
  </si>
  <si>
    <t>Description</t>
  </si>
  <si>
    <t>StepTriggerType</t>
  </si>
  <si>
    <t>Commercial</t>
  </si>
  <si>
    <t>SurgeLeakage</t>
  </si>
  <si>
    <t>LayerParticipation</t>
  </si>
  <si>
    <t>LayerLimit</t>
  </si>
  <si>
    <t>LayerAttachment</t>
  </si>
  <si>
    <t>LayerNumber</t>
  </si>
  <si>
    <t>LocParticipation</t>
  </si>
  <si>
    <t>ExpiringAccNumber</t>
  </si>
  <si>
    <t>ExpiringPolNumber</t>
  </si>
  <si>
    <t>AccNumber</t>
  </si>
  <si>
    <t>AccName</t>
  </si>
  <si>
    <t>AccGroup</t>
  </si>
  <si>
    <t>AccStatus</t>
  </si>
  <si>
    <t>AccCurrency</t>
  </si>
  <si>
    <t>PolNumber</t>
  </si>
  <si>
    <t>PolStatus</t>
  </si>
  <si>
    <t>PolGrossPremium</t>
  </si>
  <si>
    <t>PolTax</t>
  </si>
  <si>
    <t>PolBrokerage</t>
  </si>
  <si>
    <t>PolNetPremium</t>
  </si>
  <si>
    <t>LocGroup</t>
  </si>
  <si>
    <t>LocNumber</t>
  </si>
  <si>
    <t>LocName</t>
  </si>
  <si>
    <t>LocCurrency</t>
  </si>
  <si>
    <t>CondPriority</t>
  </si>
  <si>
    <t>CondNumber</t>
  </si>
  <si>
    <t>CondName</t>
  </si>
  <si>
    <t>PolInceptionDate</t>
  </si>
  <si>
    <t>PolExpiryDate</t>
  </si>
  <si>
    <t>AccPeril</t>
  </si>
  <si>
    <t>PolPeril</t>
  </si>
  <si>
    <t>LocPeril</t>
  </si>
  <si>
    <t>CondPeril</t>
  </si>
  <si>
    <t>ReinsTag</t>
  </si>
  <si>
    <t>PortNumber</t>
  </si>
  <si>
    <t>PortName</t>
  </si>
  <si>
    <t>PortNotes</t>
  </si>
  <si>
    <t>AccDedCode1Building</t>
  </si>
  <si>
    <t>AccDedType1Building</t>
  </si>
  <si>
    <t>AccDed1Building</t>
  </si>
  <si>
    <t>AccMinDed1Building</t>
  </si>
  <si>
    <t>AccMaxDed1Building</t>
  </si>
  <si>
    <t>AccLimitCode1Building</t>
  </si>
  <si>
    <t>AccLimitType1Building</t>
  </si>
  <si>
    <t>AccLimit1Building</t>
  </si>
  <si>
    <t>PolDedCode1Building</t>
  </si>
  <si>
    <t>PolDedType1Building</t>
  </si>
  <si>
    <t>PolDed1Building</t>
  </si>
  <si>
    <t>PolMinDed1Building</t>
  </si>
  <si>
    <t>PolMaxDed1Building</t>
  </si>
  <si>
    <t>PolLimitCode1Building</t>
  </si>
  <si>
    <t>PolLimitType1Building</t>
  </si>
  <si>
    <t>PolLimit1Building</t>
  </si>
  <si>
    <t>CondDedCode1Building</t>
  </si>
  <si>
    <t>CondDedType1Building</t>
  </si>
  <si>
    <t>CondDed1Building</t>
  </si>
  <si>
    <t>CondMinDed1Building</t>
  </si>
  <si>
    <t>CondMaxDed1Building</t>
  </si>
  <si>
    <t>CondLimitCode1Building</t>
  </si>
  <si>
    <t>CondLimitType1Building</t>
  </si>
  <si>
    <t>CondLimit1Building</t>
  </si>
  <si>
    <t>LocDedCode1Building</t>
  </si>
  <si>
    <t>LocDedType1Building</t>
  </si>
  <si>
    <t>LocDed1Building</t>
  </si>
  <si>
    <t>LocMinDed1Building</t>
  </si>
  <si>
    <t>LocMaxDed1Building</t>
  </si>
  <si>
    <t>LocLimitCode1Building</t>
  </si>
  <si>
    <t>LocLimitType1Building</t>
  </si>
  <si>
    <t>LocLimit1Building</t>
  </si>
  <si>
    <t>AccDedCode2Other</t>
  </si>
  <si>
    <t>AccDedType2Other</t>
  </si>
  <si>
    <t>AccDed2Other</t>
  </si>
  <si>
    <t>AccMinDed2Other</t>
  </si>
  <si>
    <t>AccMaxDed2Other</t>
  </si>
  <si>
    <t>AccLimitCode2Other</t>
  </si>
  <si>
    <t>AccLimitType2Other</t>
  </si>
  <si>
    <t>AccLimit2Other</t>
  </si>
  <si>
    <t>PolDedCode2Other</t>
  </si>
  <si>
    <t>PolDedType2Other</t>
  </si>
  <si>
    <t>PolDed2Other</t>
  </si>
  <si>
    <t>PolMinDed2Other</t>
  </si>
  <si>
    <t>PolMaxDed2Other</t>
  </si>
  <si>
    <t>PolLimitCode2Other</t>
  </si>
  <si>
    <t>PolLimitType2Other</t>
  </si>
  <si>
    <t>PolLimit2Other</t>
  </si>
  <si>
    <t>CondDedCode2Other</t>
  </si>
  <si>
    <t>CondDedType2Other</t>
  </si>
  <si>
    <t>CondDed2Other</t>
  </si>
  <si>
    <t>CondMinDed2Other</t>
  </si>
  <si>
    <t>CondMaxDed2Other</t>
  </si>
  <si>
    <t>CondLimitCode2Other</t>
  </si>
  <si>
    <t>CondLimitType2Other</t>
  </si>
  <si>
    <t>CondLimit2Other</t>
  </si>
  <si>
    <t>LocDedCode2Other</t>
  </si>
  <si>
    <t>LocDedType2Other</t>
  </si>
  <si>
    <t>LocDed2Other</t>
  </si>
  <si>
    <t>LocMinDed2Other</t>
  </si>
  <si>
    <t>LocMaxDed2Other</t>
  </si>
  <si>
    <t>LocLimitCode2Other</t>
  </si>
  <si>
    <t>LocLimitType2Other</t>
  </si>
  <si>
    <t>LocLimit2Other</t>
  </si>
  <si>
    <t>AccDedCode3Contents</t>
  </si>
  <si>
    <t>AccDedType3Contents</t>
  </si>
  <si>
    <t>AccDed3Contents</t>
  </si>
  <si>
    <t>AccMinDed3Contents</t>
  </si>
  <si>
    <t>AccMaxDed3Contents</t>
  </si>
  <si>
    <t>AccLimitCode3Contents</t>
  </si>
  <si>
    <t>AccLimitType3Contents</t>
  </si>
  <si>
    <t>AccLimit3Contents</t>
  </si>
  <si>
    <t>PolDedCode3Contents</t>
  </si>
  <si>
    <t>PolDedType3Contents</t>
  </si>
  <si>
    <t>PolDed3Contents</t>
  </si>
  <si>
    <t>PolMinDed3Contents</t>
  </si>
  <si>
    <t>PolMaxDed3Contents</t>
  </si>
  <si>
    <t>PolLimitCode3Contents</t>
  </si>
  <si>
    <t>PolLimitType3Contents</t>
  </si>
  <si>
    <t>PolLimit3Contents</t>
  </si>
  <si>
    <t>CondDedCode3Contents</t>
  </si>
  <si>
    <t>CondDedType3Contents</t>
  </si>
  <si>
    <t>CondDed3Contents</t>
  </si>
  <si>
    <t>CondMinDed3Contents</t>
  </si>
  <si>
    <t>CondMaxDed3Contents</t>
  </si>
  <si>
    <t>CondLimitCode3Contents</t>
  </si>
  <si>
    <t>CondLimitType3Contents</t>
  </si>
  <si>
    <t>CondLimit3Contents</t>
  </si>
  <si>
    <t>LocDedCode3Contents</t>
  </si>
  <si>
    <t>LocDedType3Contents</t>
  </si>
  <si>
    <t>LocDed3Contents</t>
  </si>
  <si>
    <t>LocMinDed3Contents</t>
  </si>
  <si>
    <t>LocMaxDed3Contents</t>
  </si>
  <si>
    <t>LocLimitCode3Contents</t>
  </si>
  <si>
    <t>LocLimitType3Contents</t>
  </si>
  <si>
    <t>LocLimit3Contents</t>
  </si>
  <si>
    <t>AccDedCode4BI</t>
  </si>
  <si>
    <t>AccDedType4BI</t>
  </si>
  <si>
    <t>AccDed4BI</t>
  </si>
  <si>
    <t>AccMinDed4BI</t>
  </si>
  <si>
    <t>AccMaxDed4BI</t>
  </si>
  <si>
    <t>AccLimitCode4BI</t>
  </si>
  <si>
    <t>AccLimitType4BI</t>
  </si>
  <si>
    <t>AccLimit4BI</t>
  </si>
  <si>
    <t>PolDedCode4BI</t>
  </si>
  <si>
    <t>PolDedType4BI</t>
  </si>
  <si>
    <t>PolDed4BI</t>
  </si>
  <si>
    <t>PolMinDed4BI</t>
  </si>
  <si>
    <t>PolMaxDed4BI</t>
  </si>
  <si>
    <t>PolLimitCode4BI</t>
  </si>
  <si>
    <t>PolLimitType4BI</t>
  </si>
  <si>
    <t>PolLimit4BI</t>
  </si>
  <si>
    <t>CondDedCode4BI</t>
  </si>
  <si>
    <t>CondDedType4BI</t>
  </si>
  <si>
    <t>CondDed4BI</t>
  </si>
  <si>
    <t>CondMinDed4BI</t>
  </si>
  <si>
    <t>CondMaxDed4BI</t>
  </si>
  <si>
    <t>CondLimitCode4BI</t>
  </si>
  <si>
    <t>CondLimitType4BI</t>
  </si>
  <si>
    <t>CondLimit4BI</t>
  </si>
  <si>
    <t>LocDedCode4BI</t>
  </si>
  <si>
    <t>LocDedType4BI</t>
  </si>
  <si>
    <t>LocDed4BI</t>
  </si>
  <si>
    <t>LocMinDed4BI</t>
  </si>
  <si>
    <t>LocMaxDed4BI</t>
  </si>
  <si>
    <t>LocLimitCode4BI</t>
  </si>
  <si>
    <t>LocLimitType4BI</t>
  </si>
  <si>
    <t>LocLimit4BI</t>
  </si>
  <si>
    <t>AccDedCode5PD</t>
  </si>
  <si>
    <t>AccDedType5PD</t>
  </si>
  <si>
    <t>AccDed5PD</t>
  </si>
  <si>
    <t>AccMinDed5PD</t>
  </si>
  <si>
    <t>AccMaxDed5PD</t>
  </si>
  <si>
    <t>AccLimitCode5PD</t>
  </si>
  <si>
    <t>AccLimitType5PD</t>
  </si>
  <si>
    <t>AccLimit5PD</t>
  </si>
  <si>
    <t>PolDedCode5PD</t>
  </si>
  <si>
    <t>PolDedType5PD</t>
  </si>
  <si>
    <t>PolDed5PD</t>
  </si>
  <si>
    <t>PolMinDed5PD</t>
  </si>
  <si>
    <t>PolMaxDed5PD</t>
  </si>
  <si>
    <t>PolLimitCode5PD</t>
  </si>
  <si>
    <t>PolLimitType5PD</t>
  </si>
  <si>
    <t>PolLimit5PD</t>
  </si>
  <si>
    <t>CondDedCode5PD</t>
  </si>
  <si>
    <t>CondDedType5PD</t>
  </si>
  <si>
    <t>CondDed5PD</t>
  </si>
  <si>
    <t>CondMinDed5PD</t>
  </si>
  <si>
    <t>CondMaxDed5PD</t>
  </si>
  <si>
    <t>CondLimitCode5PD</t>
  </si>
  <si>
    <t>CondLimitType5PD</t>
  </si>
  <si>
    <t>CondLimit5PD</t>
  </si>
  <si>
    <t>LocDedCode5PD</t>
  </si>
  <si>
    <t>LocDedType5PD</t>
  </si>
  <si>
    <t>LocDed5PD</t>
  </si>
  <si>
    <t>LocMinDed5PD</t>
  </si>
  <si>
    <t>LocMaxDed5PD</t>
  </si>
  <si>
    <t>LocLimitCode5PD</t>
  </si>
  <si>
    <t>LocLimitType5PD</t>
  </si>
  <si>
    <t>LocLimit5PD</t>
  </si>
  <si>
    <t>AccDedCode6All</t>
  </si>
  <si>
    <t>AccDedType6All</t>
  </si>
  <si>
    <t>AccDed6All</t>
  </si>
  <si>
    <t>AccMinDed6All</t>
  </si>
  <si>
    <t>AccMaxDed6All</t>
  </si>
  <si>
    <t>AccLimitCode6All</t>
  </si>
  <si>
    <t>AccLimitType6All</t>
  </si>
  <si>
    <t>AccLimit6All</t>
  </si>
  <si>
    <t>PolDedCode6All</t>
  </si>
  <si>
    <t>PolDedType6All</t>
  </si>
  <si>
    <t>PolDed6All</t>
  </si>
  <si>
    <t>PolMinDed6All</t>
  </si>
  <si>
    <t>PolMaxDed6All</t>
  </si>
  <si>
    <t>PolLimitCode6All</t>
  </si>
  <si>
    <t>PolLimitType6All</t>
  </si>
  <si>
    <t>PolLimit6All</t>
  </si>
  <si>
    <t>CondDedCode6All</t>
  </si>
  <si>
    <t>CondDedType6All</t>
  </si>
  <si>
    <t>CondDed6All</t>
  </si>
  <si>
    <t>CondMinDed6All</t>
  </si>
  <si>
    <t>CondMaxDed6All</t>
  </si>
  <si>
    <t>CondLimitCode6All</t>
  </si>
  <si>
    <t>CondLimitType6All</t>
  </si>
  <si>
    <t>CondLimit6All</t>
  </si>
  <si>
    <t>LocDedCode6All</t>
  </si>
  <si>
    <t>LocDedType6All</t>
  </si>
  <si>
    <t>LocDed6All</t>
  </si>
  <si>
    <t>LocMinDed6All</t>
  </si>
  <si>
    <t>LocMaxDed6All</t>
  </si>
  <si>
    <t>LocLimitCode6All</t>
  </si>
  <si>
    <t>LocLimitType6All</t>
  </si>
  <si>
    <t>LocLimit6All</t>
  </si>
  <si>
    <t>PolPerilsCovered</t>
  </si>
  <si>
    <t>LocPerilsCovered</t>
  </si>
  <si>
    <t>Acc; Loc</t>
  </si>
  <si>
    <t>PercentSprinklered</t>
  </si>
  <si>
    <t>CorrelationGroup</t>
  </si>
  <si>
    <t>FlexiLocZZZ</t>
  </si>
  <si>
    <t>GeogScheme1</t>
  </si>
  <si>
    <t>GeogName1</t>
  </si>
  <si>
    <t>GeogName5</t>
  </si>
  <si>
    <t>GeogScheme2</t>
  </si>
  <si>
    <t>GeogName2</t>
  </si>
  <si>
    <t>GeogScheme3</t>
  </si>
  <si>
    <t>GeogName3</t>
  </si>
  <si>
    <t>GeogScheme4</t>
  </si>
  <si>
    <t>GeogName4</t>
  </si>
  <si>
    <t>GeogScheme5</t>
  </si>
  <si>
    <t>Miami-Dade</t>
  </si>
  <si>
    <t>Florida</t>
  </si>
  <si>
    <t>B</t>
  </si>
  <si>
    <t>E</t>
  </si>
  <si>
    <t>N</t>
  </si>
  <si>
    <t>S</t>
  </si>
  <si>
    <t>California</t>
  </si>
  <si>
    <t>FL</t>
  </si>
  <si>
    <t>Massachusetts</t>
  </si>
  <si>
    <t>MI</t>
  </si>
  <si>
    <t>NumberOfStoreys</t>
  </si>
  <si>
    <t>tExposureSet.ExposureSetName</t>
  </si>
  <si>
    <t>tContract.ContractID</t>
  </si>
  <si>
    <t>tLocation.LocationID</t>
  </si>
  <si>
    <t>tLocation.LocationName</t>
  </si>
  <si>
    <t>tLocation.LocationGroup</t>
  </si>
  <si>
    <t>tLocation.IsPrimaryLocation</t>
  </si>
  <si>
    <t>tlocation.IsTenant</t>
  </si>
  <si>
    <t>tLocation.ISOBIN</t>
  </si>
  <si>
    <t>tLocation.InceptionDate</t>
  </si>
  <si>
    <t>tLocation.ExpirationDate</t>
  </si>
  <si>
    <t xml:space="preserve">tLocFeature.ProjectCompletion </t>
  </si>
  <si>
    <t>tLocation.CountryCode</t>
  </si>
  <si>
    <t>tLocation.Latitude</t>
  </si>
  <si>
    <t>tLocation.Address</t>
  </si>
  <si>
    <t>tLocation.PostalCode</t>
  </si>
  <si>
    <t>tLocation.City</t>
  </si>
  <si>
    <t>tLocation.AreaCode</t>
  </si>
  <si>
    <t>tLocation.AreaName</t>
  </si>
  <si>
    <t>tLocation.GeoMatchLevelCode</t>
  </si>
  <si>
    <t>tLocation.GeocoderCode</t>
  </si>
  <si>
    <t>tLocation.UserOccupancySchemeCode</t>
  </si>
  <si>
    <t>tLocation.UserOccupancyCode</t>
  </si>
  <si>
    <t>tLocation.UserConstructionSchemeCode</t>
  </si>
  <si>
    <t>tLocation.UserConstructionCodeA</t>
  </si>
  <si>
    <t>tLocation.AIROccupancyCode</t>
  </si>
  <si>
    <t>tLocation.AIRConstructionCodeA</t>
  </si>
  <si>
    <t>tLocation.YearBuilt</t>
  </si>
  <si>
    <t>tLocation.Stories</t>
  </si>
  <si>
    <t>tLocation.RiskCount</t>
  </si>
  <si>
    <t>tLocation.GrossArea</t>
  </si>
  <si>
    <t>tLocation.GrossAreaUnitCode</t>
  </si>
  <si>
    <t>tLocation.UserDefined1</t>
  </si>
  <si>
    <t>tLocation.UserDefined2</t>
  </si>
  <si>
    <t>tLocation.UserDefined3</t>
  </si>
  <si>
    <t>tLocation.UserDefined4</t>
  </si>
  <si>
    <t>tLocation.UserDefined5</t>
  </si>
  <si>
    <t>tLocation.ReplacementValueA</t>
  </si>
  <si>
    <t>tLocation.ReplacementValueB</t>
  </si>
  <si>
    <t>tLocation.ReplacementValueC</t>
  </si>
  <si>
    <t>tLocation.ReplacementValueD</t>
  </si>
  <si>
    <t>tLocation.ReplacementValueDaysCovered</t>
  </si>
  <si>
    <t>tLocation.CurrencyCode</t>
  </si>
  <si>
    <t>tLocation.Premium</t>
  </si>
  <si>
    <t>tLocation.NonCATGroundUpLoss</t>
  </si>
  <si>
    <t>tLayerConditionLocationXref</t>
  </si>
  <si>
    <t>tLocTerm.PerilSetCode</t>
  </si>
  <si>
    <t>tLocFeature.RoofCoverCode</t>
  </si>
  <si>
    <t>tLocFeature.RoofYearBuilt</t>
  </si>
  <si>
    <t>tLocFeature.RoofGeometryCode</t>
  </si>
  <si>
    <t>* Fixed value</t>
  </si>
  <si>
    <t>Refer AIR_OED_ValueMap Spreadsheet (get tPeril table from AIR)</t>
  </si>
  <si>
    <t>Refer AIR_OED_ValueMap Spreadsheet 'AddressMatchMapping' tab</t>
  </si>
  <si>
    <t>Refer AIR_OED_ValueMap spreadsheet 'Occ.Map' tab</t>
  </si>
  <si>
    <t>Refer AIR_OED_ValueMap spreadsheet 'Const.Map' tab</t>
  </si>
  <si>
    <t>* No Mapping Needed - OED Codes are a superset of AIR</t>
  </si>
  <si>
    <t>Modify Mapping logic in the comments</t>
  </si>
  <si>
    <t>tLocTerm.Participation1* tLocTerm.Participation2</t>
  </si>
  <si>
    <t>NULL</t>
  </si>
  <si>
    <t>A</t>
  </si>
  <si>
    <t>PP</t>
  </si>
  <si>
    <t>RowVersion</t>
  </si>
  <si>
    <t>EditedBy</t>
  </si>
  <si>
    <t>EnteredBy</t>
  </si>
  <si>
    <t>UserDefined5</t>
  </si>
  <si>
    <t>UserDefined4</t>
  </si>
  <si>
    <t>UserDefined3</t>
  </si>
  <si>
    <t>UserDefined2</t>
  </si>
  <si>
    <t>UserDefined1</t>
  </si>
  <si>
    <t>EditedDate</t>
  </si>
  <si>
    <t>EnteredDate</t>
  </si>
  <si>
    <t>StatusCode</t>
  </si>
  <si>
    <t>ExpiringContractID</t>
  </si>
  <si>
    <t>Branch</t>
  </si>
  <si>
    <t>InsuredName</t>
  </si>
  <si>
    <t>PolicyForm</t>
  </si>
  <si>
    <t>UserLineOfBusiness</t>
  </si>
  <si>
    <t>ExpirationDate</t>
  </si>
  <si>
    <t>PerilSetCode</t>
  </si>
  <si>
    <t>SubmitStatusCode</t>
  </si>
  <si>
    <t>ContractTypeCode</t>
  </si>
  <si>
    <t>ContractID</t>
  </si>
  <si>
    <t>ExposureSetSID</t>
  </si>
  <si>
    <t>ContractSID</t>
  </si>
  <si>
    <t>CompanySID</t>
  </si>
  <si>
    <t>ExposureSetName</t>
  </si>
  <si>
    <t>LayerSID</t>
  </si>
  <si>
    <t>LayerID</t>
  </si>
  <si>
    <t>OccLimitTypeCode</t>
  </si>
  <si>
    <t>OccTotalLimit</t>
  </si>
  <si>
    <t>OccParticipation</t>
  </si>
  <si>
    <t>OccTotalParticipation</t>
  </si>
  <si>
    <t>AttachmentPoint</t>
  </si>
  <si>
    <t>DeductibleTypeCode</t>
  </si>
  <si>
    <t>Deductible1</t>
  </si>
  <si>
    <t>Deductible2</t>
  </si>
  <si>
    <t>Premium</t>
  </si>
  <si>
    <t>ExhaustionSequence</t>
  </si>
  <si>
    <t>LayerConditionSID</t>
  </si>
  <si>
    <t>LayerConditionTypeCode</t>
  </si>
  <si>
    <t>AppliesToTag</t>
  </si>
  <si>
    <t>OccLimit1</t>
  </si>
  <si>
    <t>OccLimit2</t>
  </si>
  <si>
    <t>OccLimit3</t>
  </si>
  <si>
    <t>OccLimit4</t>
  </si>
  <si>
    <t>Attachment1</t>
  </si>
  <si>
    <t>Attachment2</t>
  </si>
  <si>
    <t>Attachment3</t>
  </si>
  <si>
    <t>Attachment4</t>
  </si>
  <si>
    <t>InuringSequenceNumber</t>
  </si>
  <si>
    <t>ParentLayerConditionSID</t>
  </si>
  <si>
    <t>SUB</t>
  </si>
  <si>
    <t>AOP</t>
  </si>
  <si>
    <t>LocTermSID</t>
  </si>
  <si>
    <t>LocationSID</t>
  </si>
  <si>
    <t>LimitTypeCode</t>
  </si>
  <si>
    <t>Limit1</t>
  </si>
  <si>
    <t>Limit2</t>
  </si>
  <si>
    <t>Limit3</t>
  </si>
  <si>
    <t>Limit4</t>
  </si>
  <si>
    <t>Deductible3</t>
  </si>
  <si>
    <t>Deductible4</t>
  </si>
  <si>
    <t>CededAmount</t>
  </si>
  <si>
    <t>Participation1</t>
  </si>
  <si>
    <t>Participation2</t>
  </si>
  <si>
    <t>C</t>
  </si>
  <si>
    <t>ISOBIN</t>
  </si>
  <si>
    <t>LocationID</t>
  </si>
  <si>
    <t>LocationName</t>
  </si>
  <si>
    <t>ReplacementValueA</t>
  </si>
  <si>
    <t>ReplacementValueB</t>
  </si>
  <si>
    <t>ReplacementValueC</t>
  </si>
  <si>
    <t>ReplacementValueD</t>
  </si>
  <si>
    <t>ReplacementValueDaysCovered</t>
  </si>
  <si>
    <t>PerDiemRate</t>
  </si>
  <si>
    <t>TotalReplacementValue</t>
  </si>
  <si>
    <t>Territory</t>
  </si>
  <si>
    <t>LocationGroup</t>
  </si>
  <si>
    <t>IsPrimaryLocation</t>
  </si>
  <si>
    <t>ParentLocationSID</t>
  </si>
  <si>
    <t>GeographySID</t>
  </si>
  <si>
    <t>CRESTACode</t>
  </si>
  <si>
    <t>CRESTAName</t>
  </si>
  <si>
    <t>SubareaCode</t>
  </si>
  <si>
    <t>SubareaName</t>
  </si>
  <si>
    <t>PostalName</t>
  </si>
  <si>
    <t>Subarea2Code</t>
  </si>
  <si>
    <t>Subarea2Name</t>
  </si>
  <si>
    <t>Address</t>
  </si>
  <si>
    <t>Zip9</t>
  </si>
  <si>
    <t>ValidatorMatchCode</t>
  </si>
  <si>
    <t>EnhancedGeoMatchLevelCode</t>
  </si>
  <si>
    <t>GeoMatchLevelCode</t>
  </si>
  <si>
    <t>GeocoderCode</t>
  </si>
  <si>
    <t>AIROccupancyCode</t>
  </si>
  <si>
    <t>AIRConstructionCodeA</t>
  </si>
  <si>
    <t>AIRConstructionCodeB</t>
  </si>
  <si>
    <t>UserOccupancySchemeCode</t>
  </si>
  <si>
    <t>UserOccupancyCode</t>
  </si>
  <si>
    <t>UserConstructionSchemeCode</t>
  </si>
  <si>
    <t>UserConstructionCodeA</t>
  </si>
  <si>
    <t>UserConstructionCodeB</t>
  </si>
  <si>
    <t>RiskCount</t>
  </si>
  <si>
    <t>Stories</t>
  </si>
  <si>
    <t>BuildingHeightUnitCode</t>
  </si>
  <si>
    <t>GrossArea</t>
  </si>
  <si>
    <t>GrossAreaUnitCode</t>
  </si>
  <si>
    <t>GeoPoint</t>
  </si>
  <si>
    <t>AuditStatusCode</t>
  </si>
  <si>
    <t>NonCATGroundUpLoss</t>
  </si>
  <si>
    <t>UserGeoMatchLevel</t>
  </si>
  <si>
    <t>USER</t>
  </si>
  <si>
    <t>GEO</t>
  </si>
  <si>
    <t>AIR</t>
  </si>
  <si>
    <t>SQFT</t>
  </si>
  <si>
    <t>ABC</t>
  </si>
  <si>
    <t>NONE</t>
  </si>
  <si>
    <t>San Francisco</t>
  </si>
  <si>
    <t>POST</t>
  </si>
  <si>
    <t>SUBA</t>
  </si>
  <si>
    <t>CNTY</t>
  </si>
  <si>
    <t>MatchNone</t>
  </si>
  <si>
    <t>TIG</t>
  </si>
  <si>
    <t>Match A</t>
  </si>
  <si>
    <t>Suffolk</t>
  </si>
  <si>
    <t>BOSTON</t>
  </si>
  <si>
    <t>ADDR</t>
  </si>
  <si>
    <t>Columnwise</t>
  </si>
  <si>
    <t>0x00000000000007D1</t>
  </si>
  <si>
    <t>Rowwise</t>
  </si>
  <si>
    <t>0x00000000000007D2</t>
  </si>
  <si>
    <t>AIR-WORLDWIDE\i82465</t>
  </si>
  <si>
    <t>0x00000000000007D3</t>
  </si>
  <si>
    <t>0x00000000000007D4</t>
  </si>
  <si>
    <t>0x00000000000007D5</t>
  </si>
  <si>
    <t>0x00000000000007D6</t>
  </si>
  <si>
    <t>0x00000000000007D7</t>
  </si>
  <si>
    <t>0x00000000000007D8</t>
  </si>
  <si>
    <t>0x00000000000007D9</t>
  </si>
  <si>
    <t>FL_OTHER</t>
  </si>
  <si>
    <t>0x00000000000007DA</t>
  </si>
  <si>
    <t>FL_HH</t>
  </si>
  <si>
    <t>0x00000000000007DB</t>
  </si>
  <si>
    <t>TC_OTHER</t>
  </si>
  <si>
    <t>0x00000000000007DC</t>
  </si>
  <si>
    <t>TC_TIER1</t>
  </si>
  <si>
    <t>0x00000000000007DD</t>
  </si>
  <si>
    <t>EQ_OTHER</t>
  </si>
  <si>
    <t>0x00000000000007DE</t>
  </si>
  <si>
    <t>EQ_CALIFORNIA</t>
  </si>
  <si>
    <t>0x00000000000007DF</t>
  </si>
  <si>
    <t>0x00000000000007E0</t>
  </si>
  <si>
    <t>0x00000000000007E1</t>
  </si>
  <si>
    <t>0x00000000000007E2</t>
  </si>
  <si>
    <t>0x00000000000007E3</t>
  </si>
  <si>
    <t>0x00000000000007E4</t>
  </si>
  <si>
    <t>0x00000000000007E5</t>
  </si>
  <si>
    <t>0x00000000000007E6</t>
  </si>
  <si>
    <t>0x00000000000007E7</t>
  </si>
  <si>
    <t>0x00000000000007E8</t>
  </si>
  <si>
    <t>0x00000000000007E9</t>
  </si>
  <si>
    <t>0x00000000000007EA</t>
  </si>
  <si>
    <t>0x00000000000007EB</t>
  </si>
  <si>
    <t>0x00000000000007EC</t>
  </si>
  <si>
    <t>0x00000000000007ED</t>
  </si>
  <si>
    <t>0x00000000000007EE</t>
  </si>
  <si>
    <t>0x00000000000007EF</t>
  </si>
  <si>
    <t>0x00000000000007F0</t>
  </si>
  <si>
    <t>0x00000000000007F1</t>
  </si>
  <si>
    <t>0x00000000000007F2</t>
  </si>
  <si>
    <t>0x00000000000007F3</t>
  </si>
  <si>
    <t>0x00000000000007F4</t>
  </si>
  <si>
    <t>0x0000000000000805</t>
  </si>
  <si>
    <t>0x0000000000000806</t>
  </si>
  <si>
    <t>0x0000000000000807</t>
  </si>
  <si>
    <t>0x0000000000000808</t>
  </si>
  <si>
    <t>0x0000000000000809</t>
  </si>
  <si>
    <t>0x000000000000080A</t>
  </si>
  <si>
    <t>0x000000000000080B</t>
  </si>
  <si>
    <t>0x000000000000080C</t>
  </si>
  <si>
    <t>0x000000000000080D</t>
  </si>
  <si>
    <t>0x000000000000080E</t>
  </si>
  <si>
    <t>0x000000000000080F</t>
  </si>
  <si>
    <t>0x0000000000000810</t>
  </si>
  <si>
    <t>0x0000000000000811</t>
  </si>
  <si>
    <t>0x0000000000000812</t>
  </si>
  <si>
    <t>0x0000000000000813</t>
  </si>
  <si>
    <t>0x0000000000000814</t>
  </si>
  <si>
    <t>0x0000000000000815</t>
  </si>
  <si>
    <t>0x0000000000000816</t>
  </si>
  <si>
    <t>0x0000000000000817</t>
  </si>
  <si>
    <t>0x0000000000000818</t>
  </si>
  <si>
    <t>0x0000000000000819</t>
  </si>
  <si>
    <t>0x000000000000081A</t>
  </si>
  <si>
    <t>0x000000000000081B</t>
  </si>
  <si>
    <t>0x000000000000081C</t>
  </si>
  <si>
    <t>141 Dartmouth Street</t>
  </si>
  <si>
    <t>BLCK</t>
  </si>
  <si>
    <t>0x00000000000007F5</t>
  </si>
  <si>
    <t>0x00000000000007F6</t>
  </si>
  <si>
    <t>0x00000000000007F7</t>
  </si>
  <si>
    <t>1_EQ</t>
  </si>
  <si>
    <t>0x00000000000007F8</t>
  </si>
  <si>
    <t>1_TC</t>
  </si>
  <si>
    <t>0x00000000000007F9</t>
  </si>
  <si>
    <t>1_FL</t>
  </si>
  <si>
    <t>0x00000000000007FA</t>
  </si>
  <si>
    <t>1_AOP</t>
  </si>
  <si>
    <t>0x00000000000007FB</t>
  </si>
  <si>
    <t>2_EQ</t>
  </si>
  <si>
    <t>0x00000000000007FC</t>
  </si>
  <si>
    <t>2_TC</t>
  </si>
  <si>
    <t>0x00000000000007FD</t>
  </si>
  <si>
    <t>2_FL</t>
  </si>
  <si>
    <t>0x00000000000007FE</t>
  </si>
  <si>
    <t>2_AOP</t>
  </si>
  <si>
    <t>0x00000000000007FF</t>
  </si>
  <si>
    <t>3_EQ</t>
  </si>
  <si>
    <t>0x0000000000000801</t>
  </si>
  <si>
    <t>3_TC</t>
  </si>
  <si>
    <t>0x0000000000000802</t>
  </si>
  <si>
    <t>3_FL</t>
  </si>
  <si>
    <t>0x0000000000000803</t>
  </si>
  <si>
    <t>3_AOP</t>
  </si>
  <si>
    <t>0x0000000000000804</t>
  </si>
  <si>
    <t>tContract.PerilSetCode</t>
  </si>
  <si>
    <t>tcontract.PerilSetCode</t>
  </si>
  <si>
    <t>AIR PerilSetCode     </t>
  </si>
  <si>
    <t>AIR Peril</t>
  </si>
  <si>
    <t>OED PerilCode</t>
  </si>
  <si>
    <t>PEA</t>
  </si>
  <si>
    <t>PPH+PSH+PWH</t>
  </si>
  <si>
    <t>PNC+PWX+PTR</t>
  </si>
  <si>
    <t>PNC+PEA+PPH+PFL+PSH+PWA+PTR</t>
  </si>
  <si>
    <t>Wind</t>
  </si>
  <si>
    <t>SevereThunderstorm</t>
  </si>
  <si>
    <t>EarthquakeShake</t>
  </si>
  <si>
    <t>FireFollowing</t>
  </si>
  <si>
    <t>CoastalFlood</t>
  </si>
  <si>
    <t>Terrorism</t>
  </si>
  <si>
    <t>WinterStorm</t>
  </si>
  <si>
    <t>SprinklerLeakage</t>
  </si>
  <si>
    <t>StormSurge</t>
  </si>
  <si>
    <t>Wildfire/Bushfire</t>
  </si>
  <si>
    <t>InlandFlood</t>
  </si>
  <si>
    <t>Tsunami</t>
  </si>
  <si>
    <t>NonCat</t>
  </si>
  <si>
    <t>Landslide</t>
  </si>
  <si>
    <t>Liquefaction</t>
  </si>
  <si>
    <t>PrecipitationFlood</t>
  </si>
  <si>
    <t>BLANK</t>
  </si>
  <si>
    <t>tContract.InsuredName</t>
  </si>
  <si>
    <t>tContract.SubmitStatusCode</t>
  </si>
  <si>
    <t>tContract.ExpiringContractID</t>
  </si>
  <si>
    <t>tContract.CurrencyCode</t>
  </si>
  <si>
    <t>tContract.UserDefined1</t>
  </si>
  <si>
    <t>tContract.UserDefined2</t>
  </si>
  <si>
    <t>tContract.UserDefined3</t>
  </si>
  <si>
    <t>tContract.UserDefined4</t>
  </si>
  <si>
    <t>tContract.UserDefined5</t>
  </si>
  <si>
    <t>tLayer.LayerID</t>
  </si>
  <si>
    <t>tContract.InceptionDate</t>
  </si>
  <si>
    <t>tContract.ExpirationDate</t>
  </si>
  <si>
    <t>tContract.ProducerName</t>
  </si>
  <si>
    <t>tContract.Underwriter</t>
  </si>
  <si>
    <t>tContract.Branch</t>
  </si>
  <si>
    <t>tContract.UserLineOfBusiness</t>
  </si>
  <si>
    <t>tLayer.PerilSetCode</t>
  </si>
  <si>
    <t>tLayer.Premium</t>
  </si>
  <si>
    <t>tLayer.OccParticipation</t>
  </si>
  <si>
    <t>tLayer.OccTotalLimit</t>
  </si>
  <si>
    <t>tLayer.AttachmentPoint</t>
  </si>
  <si>
    <t>tLayer.DeductibleTypeCode</t>
  </si>
  <si>
    <t>tLayer.Deductible1</t>
  </si>
  <si>
    <t>tLayer.Deductible2</t>
  </si>
  <si>
    <t>tLayer.OccLimitTypeCode</t>
  </si>
  <si>
    <t>tStepFunction.StepFunctionName</t>
  </si>
  <si>
    <t>tStepFunction.StepTriggerTypeCode</t>
  </si>
  <si>
    <t>tStepFunctionDetail.StepNumber</t>
  </si>
  <si>
    <t>tStepFunctionDetail.StartTriggerBuilding</t>
  </si>
  <si>
    <t>tStepFunctionDetail.EndTriggerBuilding</t>
  </si>
  <si>
    <t>tStepFunctionDetail.DeductibleBuilding</t>
  </si>
  <si>
    <t>tStepFunctionDetail.PayOutBuilding</t>
  </si>
  <si>
    <t>tStepFunctionDetail.StartTriggerContent</t>
  </si>
  <si>
    <t>tStepFunctionDetail.EndTriggerContent</t>
  </si>
  <si>
    <t>tStepFunctionDetail.DeductibleContent</t>
  </si>
  <si>
    <t>tStepFunctionDetail.PayOutContent</t>
  </si>
  <si>
    <t>tStepFunctionDetail.StartTriggerBuildingContent</t>
  </si>
  <si>
    <t>tStepFunctionDetail.EndTriggerBuildingContent</t>
  </si>
  <si>
    <t>tStepFunctionDetail.DeductibleBuildingContent</t>
  </si>
  <si>
    <t>tStepFunctionDetail.PayOutBuildingContent</t>
  </si>
  <si>
    <t>tStepFunctionDetail.MinimumTIV</t>
  </si>
  <si>
    <t>tStepFunctionDetail.ScaleFactor</t>
  </si>
  <si>
    <t>tStepFunctionDetail.IsLimitAtDamage</t>
  </si>
  <si>
    <t>tLayerCondition.LayerConditionSID</t>
  </si>
  <si>
    <t>tLayerCondition.AppliesToTag</t>
  </si>
  <si>
    <t>tLayerCondition.PerilSetCode</t>
  </si>
  <si>
    <t>tLayerCondition.DeductibleTypeCode</t>
  </si>
  <si>
    <t>tLayerCondition.Attachment1</t>
  </si>
  <si>
    <t>tLayerCondition.Attachment2</t>
  </si>
  <si>
    <t>tLayerCondition.Attachment3</t>
  </si>
  <si>
    <t>tLayerCondition.Attachment4</t>
  </si>
  <si>
    <t>tLayerCondition.Deductible1</t>
  </si>
  <si>
    <t>tLayerCondition.Deductible2</t>
  </si>
  <si>
    <t>tLayerCondition.OccLimitTypeCode</t>
  </si>
  <si>
    <t>tLayerCondition.OccLimit1</t>
  </si>
  <si>
    <t>tLayerCondition.OccLimit2</t>
  </si>
  <si>
    <t>tLayerCondition.OccLimit3</t>
  </si>
  <si>
    <t>tLayerCondition.OccLimit4</t>
  </si>
  <si>
    <t>OED PerilText</t>
  </si>
  <si>
    <t>AIR Peril Text</t>
  </si>
  <si>
    <t>QEQ;QFF;QSL;QLS;QTS;BBF</t>
  </si>
  <si>
    <t>ORF;OSF;WSS;WTC;WSS</t>
  </si>
  <si>
    <t>BFR;XSL;XTD;XHL;MNT;MTR;ZST;ZSN;ZIC;ZFZ</t>
  </si>
  <si>
    <t>QEQ;QFF;QSL;QLS;QTS;BBF;ORF;OSF;WSS;WTC;WSS;BFR;XSL;XTD;XHL;MNT;MTR;ZST;ZSN;ZIC;ZFZ;ORF;OSF</t>
  </si>
  <si>
    <t>WTC</t>
  </si>
  <si>
    <t>PWH</t>
  </si>
  <si>
    <t>XSL;XTD;XHL</t>
  </si>
  <si>
    <t>PWX</t>
  </si>
  <si>
    <t>QEQ</t>
  </si>
  <si>
    <t>PES</t>
  </si>
  <si>
    <t>QFF</t>
  </si>
  <si>
    <t>PFF</t>
  </si>
  <si>
    <t>WSS</t>
  </si>
  <si>
    <t>PSH</t>
  </si>
  <si>
    <t>MNT;MTR</t>
  </si>
  <si>
    <t>PTR</t>
  </si>
  <si>
    <t>ZST;ZSN;ZIC;ZFZ</t>
  </si>
  <si>
    <t>PWW</t>
  </si>
  <si>
    <t>QSL</t>
  </si>
  <si>
    <t>PSL</t>
  </si>
  <si>
    <t>BBF</t>
  </si>
  <si>
    <t>PWB</t>
  </si>
  <si>
    <t>ORF;OSF</t>
  </si>
  <si>
    <t>PFL</t>
  </si>
  <si>
    <t>QTS</t>
  </si>
  <si>
    <t>PTS</t>
  </si>
  <si>
    <t>BFR</t>
  </si>
  <si>
    <t>PNC</t>
  </si>
  <si>
    <t>QLS</t>
  </si>
  <si>
    <t>PLS</t>
  </si>
  <si>
    <t>QLF</t>
  </si>
  <si>
    <t>PPH</t>
  </si>
  <si>
    <t>PerilSet</t>
  </si>
  <si>
    <t>IF</t>
  </si>
  <si>
    <t>Inland Flood</t>
  </si>
  <si>
    <t>CF</t>
  </si>
  <si>
    <t>Coastal Flood</t>
  </si>
  <si>
    <t>NC</t>
  </si>
  <si>
    <t>EQ</t>
  </si>
  <si>
    <t>Earthquake Shake</t>
  </si>
  <si>
    <t>CF, PF, SU, TC</t>
  </si>
  <si>
    <t>NC, ST, TR, WS</t>
  </si>
  <si>
    <t>EQ, FF, LS, SL, TS, WF</t>
  </si>
  <si>
    <t>CF, EQ, FF, IF, LS, NC, PF, SL, ST, SU, TC, TR, TS, WF, WS</t>
  </si>
  <si>
    <t>Coastal Flood, Precipitation Flood, Storm Surge, Wind</t>
  </si>
  <si>
    <t>NonCat, Severe Thunderstorm, Terrorism, Winter Storm</t>
  </si>
  <si>
    <t>Earthquake Shake, Fire Following, Landslide, Sprinkler Leakage, Tsunami, Wildfire/Bushfire</t>
  </si>
  <si>
    <t>Coastal Flood, Earthquake Shake, Fire Following, Inland Flood, Landslide, NonCat, Precipitation Flood, Severe Thunderstorm, Sprinkler Leakage, Storm Surge, Terrorism, Tsunami, Wildfire/Bushfire, Wind, Winter Storm</t>
  </si>
  <si>
    <t>Peril</t>
  </si>
  <si>
    <t>OED Peril Text</t>
  </si>
  <si>
    <t>AG</t>
  </si>
  <si>
    <t>Multi-peril Crop</t>
  </si>
  <si>
    <t>CH</t>
  </si>
  <si>
    <t>Crop Hail</t>
  </si>
  <si>
    <t>FF</t>
  </si>
  <si>
    <t>Fire Following</t>
  </si>
  <si>
    <t>HL</t>
  </si>
  <si>
    <t>Hail</t>
  </si>
  <si>
    <t>XHL</t>
  </si>
  <si>
    <t>OO1</t>
  </si>
  <si>
    <t>LQ</t>
  </si>
  <si>
    <t>LS</t>
  </si>
  <si>
    <t>PD</t>
  </si>
  <si>
    <t>Property Damage (Cyber)</t>
  </si>
  <si>
    <t>PF</t>
  </si>
  <si>
    <t>Precipitation Flood</t>
  </si>
  <si>
    <t>PN</t>
  </si>
  <si>
    <t>Pandemic</t>
  </si>
  <si>
    <t>SB</t>
  </si>
  <si>
    <t>Security Breach (Cyber)</t>
  </si>
  <si>
    <t>SL</t>
  </si>
  <si>
    <t>Sprinkler Leakage</t>
  </si>
  <si>
    <t>ST</t>
  </si>
  <si>
    <t>Severe Thunderstorm</t>
  </si>
  <si>
    <t>XX1</t>
  </si>
  <si>
    <t>SU</t>
  </si>
  <si>
    <t>Storm Surge</t>
  </si>
  <si>
    <t>TC</t>
  </si>
  <si>
    <t>WW2</t>
  </si>
  <si>
    <t>TD</t>
  </si>
  <si>
    <t>Tornado</t>
  </si>
  <si>
    <t>XTD</t>
  </si>
  <si>
    <t>TR</t>
  </si>
  <si>
    <t>MM1</t>
  </si>
  <si>
    <t>TS</t>
  </si>
  <si>
    <t>WF</t>
  </si>
  <si>
    <t>WS</t>
  </si>
  <si>
    <t>Winter Storm</t>
  </si>
  <si>
    <t>ZZ1</t>
  </si>
  <si>
    <t>PerilText_OED</t>
  </si>
  <si>
    <t>MM</t>
  </si>
  <si>
    <t>a1</t>
  </si>
  <si>
    <t>a2</t>
  </si>
  <si>
    <t>a3</t>
  </si>
  <si>
    <t>a4</t>
  </si>
  <si>
    <t>limitC</t>
  </si>
  <si>
    <t>limitD</t>
  </si>
  <si>
    <t>tLayerCondition.OccLimit1 or 2</t>
  </si>
  <si>
    <t>conc</t>
  </si>
  <si>
    <t>Step 0</t>
  </si>
  <si>
    <t>lookUp, take first matching LayerConditionSID</t>
  </si>
  <si>
    <t>step4</t>
  </si>
  <si>
    <t>step1</t>
  </si>
  <si>
    <t>step2</t>
  </si>
  <si>
    <t>step3</t>
  </si>
  <si>
    <t>tLocTerm</t>
  </si>
  <si>
    <t>concatenate</t>
  </si>
  <si>
    <t>LookUp tlt using conc</t>
  </si>
  <si>
    <t>LookUp tlt</t>
  </si>
  <si>
    <t>LookUp tlc</t>
  </si>
  <si>
    <t>Conc</t>
  </si>
  <si>
    <t>layerSID</t>
  </si>
  <si>
    <t>tlt.LocTermSID</t>
  </si>
  <si>
    <t>tlc.PerilSetcode</t>
  </si>
  <si>
    <t>tlc.LayerSID</t>
  </si>
  <si>
    <t>1_1_2048</t>
  </si>
  <si>
    <t>1_1_139916</t>
  </si>
  <si>
    <t>1_1_4369</t>
  </si>
  <si>
    <t>1_1_65634</t>
  </si>
  <si>
    <t>2_1_2048</t>
  </si>
  <si>
    <t>2_1_4369</t>
  </si>
  <si>
    <t>2_1_65634</t>
  </si>
  <si>
    <t>2_1_139916</t>
  </si>
  <si>
    <t>3_1_2048</t>
  </si>
  <si>
    <t>3_1_4369</t>
  </si>
  <si>
    <t>3_1_65634</t>
  </si>
  <si>
    <t>3_1_139916</t>
  </si>
  <si>
    <t>4_2_139916</t>
  </si>
  <si>
    <t>5_2_4369</t>
  </si>
  <si>
    <t>6_2_2048</t>
  </si>
  <si>
    <t>7_2_65634</t>
  </si>
  <si>
    <t>8_2_139916</t>
  </si>
  <si>
    <t>9_2_4369</t>
  </si>
  <si>
    <t>10_2_2048</t>
  </si>
  <si>
    <t>11_2_65634</t>
  </si>
  <si>
    <t>12_2_139916</t>
  </si>
  <si>
    <t>13_2_4369</t>
  </si>
  <si>
    <t>14_2_2048</t>
  </si>
  <si>
    <t>15_2_65634</t>
  </si>
  <si>
    <t>Query results Shivam</t>
  </si>
  <si>
    <t>using AppliesToTag,ContractSID, we can get LayerConditionSID as the CondNumber for LayerConditionFile to AccountFile</t>
  </si>
  <si>
    <t>Ptlc</t>
  </si>
  <si>
    <t>Query results Shivam sorted</t>
  </si>
  <si>
    <t>Unique 3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</si>
</sst>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43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47" fontId="0" fillId="0" borderId="0" xfId="0" applyNumberFormat="1"/>
    <xf numFmtId="14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47" fontId="0" fillId="0" borderId="0" xfId="0" applyNumberFormat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0" xfId="3" applyNumberFormat="1" applyFont="1"/>
    <xf numFmtId="14" fontId="3" fillId="0" borderId="0" xfId="0" applyNumberFormat="1" applyFont="1"/>
    <xf numFmtId="14" fontId="7" fillId="0" borderId="0" xfId="0" applyNumberFormat="1" applyFont="1"/>
    <xf numFmtId="14" fontId="3" fillId="4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0" fillId="0" borderId="20" xfId="0" applyFont="1" applyBorder="1"/>
    <xf numFmtId="0" fontId="0" fillId="0" borderId="14" xfId="0" applyFont="1" applyBorder="1"/>
    <xf numFmtId="0" fontId="0" fillId="0" borderId="21" xfId="0" applyFont="1" applyFill="1" applyBorder="1"/>
    <xf numFmtId="0" fontId="0" fillId="0" borderId="7" xfId="0" applyFont="1" applyBorder="1"/>
    <xf numFmtId="0" fontId="0" fillId="0" borderId="2" xfId="0" applyFont="1" applyBorder="1"/>
    <xf numFmtId="0" fontId="0" fillId="0" borderId="8" xfId="0" applyFont="1" applyFill="1" applyBorder="1"/>
    <xf numFmtId="0" fontId="0" fillId="0" borderId="22" xfId="0" applyFont="1" applyBorder="1"/>
    <xf numFmtId="0" fontId="0" fillId="0" borderId="13" xfId="0" applyFont="1" applyBorder="1"/>
    <xf numFmtId="0" fontId="0" fillId="0" borderId="2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9" xfId="0" applyFont="1" applyBorder="1"/>
    <xf numFmtId="0" fontId="0" fillId="0" borderId="12" xfId="0" applyFont="1" applyBorder="1"/>
    <xf numFmtId="0" fontId="0" fillId="0" borderId="10" xfId="0" applyFont="1" applyFill="1" applyBorder="1"/>
    <xf numFmtId="0" fontId="0" fillId="8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/>
    <xf numFmtId="164" fontId="0" fillId="0" borderId="1" xfId="3" applyNumberFormat="1" applyFont="1" applyBorder="1"/>
    <xf numFmtId="14" fontId="6" fillId="0" borderId="0" xfId="0" applyNumberFormat="1" applyFont="1"/>
    <xf numFmtId="14" fontId="2" fillId="0" borderId="0" xfId="0" applyNumberFormat="1" applyFont="1"/>
    <xf numFmtId="0" fontId="3" fillId="8" borderId="0" xfId="0" applyFont="1" applyFill="1" applyAlignment="1">
      <alignment vertic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8" xfId="0" applyFont="1" applyFill="1" applyBorder="1"/>
    <xf numFmtId="0" fontId="0" fillId="9" borderId="8" xfId="0" applyFont="1" applyFill="1" applyBorder="1"/>
    <xf numFmtId="0" fontId="2" fillId="0" borderId="0" xfId="0" applyFont="1" applyAlignment="1">
      <alignment horizontal="left"/>
    </xf>
    <xf numFmtId="0" fontId="2" fillId="10" borderId="0" xfId="0" applyFont="1" applyFill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10" borderId="0" xfId="0" applyFill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0" xfId="0" applyFill="1"/>
    <xf numFmtId="0" fontId="0" fillId="11" borderId="0" xfId="0" applyFill="1" applyBorder="1" applyAlignment="1">
      <alignment horizontal="center"/>
    </xf>
  </cellXfs>
  <cellStyles count="4">
    <cellStyle name="Comma" xfId="3" builtinId="3"/>
    <cellStyle name="Excel Built-in Normal" xfId="2" xr:uid="{00000000-0005-0000-0000-000001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ubhashis%20Barik/Xceedance/Validating%20CAT%20Models/Model%20Evaluation%20Tool/Oasis_Modex/AIR-OED/Noida/Final%20Files/CEDE_To_File/Open%20Exposure%20Data%20Spec_mapped_v4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ubhashis%20Barik/Xceedance/Validating%20CAT%20Models/Model%20Evaluation%20Tool/Oasis_Modex/AIR-OED/Noida/Final%20Files/Open%20Exposure%20Data%20Spec_mapped_v4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EDEtoFile_Location_Te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DataTypes"/>
      <sheetName val="License_and_Notes"/>
      <sheetName val="Changes"/>
      <sheetName val="Difference_From_AIR"/>
      <sheetName val="CEDE_OEDTables"/>
      <sheetName val="LocTerms_Mapping_ForOEDFile"/>
      <sheetName val="Other Values"/>
      <sheetName val="MappingOEDInput"/>
      <sheetName val="LocTerms_Mapping_ForOEDDBFields"/>
      <sheetName val="LayerSublimit_Mapping"/>
      <sheetName val="OED CR Field Appendix"/>
      <sheetName val="AIR_SubLimit_Layer Combinations"/>
      <sheetName val="Sheet1"/>
      <sheetName val="Peril Values_Mapping"/>
      <sheetName val="Unit Mapping"/>
      <sheetName val="Occupancy_Cons_OED"/>
      <sheetName val="MultiFields"/>
      <sheetName val="CEDE_OEDTables_Re"/>
      <sheetName val="tExposure"/>
      <sheetName val="LocPol"/>
      <sheetName val="tLayerCondition"/>
      <sheetName val="LocCond"/>
      <sheetName val="Sublimit_Cond_FieldMapping"/>
      <sheetName val="tLocTerm"/>
      <sheetName val="LocTermMapping"/>
      <sheetName val="tLocation"/>
      <sheetName val="tContract"/>
      <sheetName val="tLayer"/>
      <sheetName val="OED_Info"/>
      <sheetName val="tLocFeature"/>
      <sheetName val="tExposureSet_tContract_Example"/>
      <sheetName val="tLayer_Example"/>
      <sheetName val="Policies"/>
      <sheetName val="PolicyFinancials"/>
      <sheetName val="Accounts_LOB_Producers"/>
      <sheetName val="tLayerCondition_Example"/>
      <sheetName val="tLayerCondLocXRef_Example"/>
      <sheetName val="tLocation_Example"/>
      <sheetName val="tLocFeature_Example"/>
      <sheetName val="tLocTerm_Example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DataTypes"/>
      <sheetName val="License_and_Notes"/>
      <sheetName val="Changes"/>
      <sheetName val="Difference_From_AIR"/>
      <sheetName val="CEDE_OEDTables"/>
      <sheetName val="LocTerms_Mapping_ForOEDFile"/>
      <sheetName val="Other Values"/>
      <sheetName val="MappingOEDInput"/>
      <sheetName val="LocTerms_Mapping_ForOEDDBFields"/>
      <sheetName val="LayerSublimit_Mapping"/>
      <sheetName val="OED CR Field Appendix"/>
      <sheetName val="AIR_SubLimit_Layer Combinations"/>
      <sheetName val="Sheet1"/>
      <sheetName val="Peril Values_Mapping"/>
      <sheetName val="Unit Mapping"/>
      <sheetName val="Occupancy_Cons_OED"/>
      <sheetName val="MultiFields"/>
      <sheetName val="CEDE_OEDTables_Re"/>
      <sheetName val="tExposure"/>
      <sheetName val="LocPol"/>
      <sheetName val="tLayerCondition"/>
      <sheetName val="LocCond"/>
      <sheetName val="Sublimit_Cond_FieldMapping"/>
      <sheetName val="tLocTerm"/>
      <sheetName val="LocTermMapping"/>
      <sheetName val="tLocation"/>
      <sheetName val="tContract"/>
      <sheetName val="tLayer"/>
      <sheetName val="OED_Info"/>
      <sheetName val="tLocFeature"/>
      <sheetName val="tExposureSet_tContract_Example"/>
      <sheetName val="tLayer_Example"/>
      <sheetName val="Policies"/>
      <sheetName val="PolicyFinancials"/>
      <sheetName val="Accounts_LOB_Producers"/>
      <sheetName val="tLayerCondition_Example"/>
      <sheetName val="tLayerCondLocXRef_Example"/>
      <sheetName val="tLocation_Example"/>
      <sheetName val="tLocFeature_Example"/>
      <sheetName val="tLocTerm_Example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ED_LocFile"/>
      <sheetName val="tExpSet_tCntrct_tLayer"/>
      <sheetName val="tLayerCondtn"/>
      <sheetName val="ForCondNumber"/>
      <sheetName val="tLocation"/>
      <sheetName val="tLocTerm"/>
      <sheetName val="tLocFeatur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>
            <v>1</v>
          </cell>
          <cell r="B3">
            <v>1</v>
          </cell>
          <cell r="C3">
            <v>2</v>
          </cell>
          <cell r="E3">
            <v>1</v>
          </cell>
          <cell r="F3">
            <v>1</v>
          </cell>
        </row>
        <row r="4">
          <cell r="A4">
            <v>2</v>
          </cell>
          <cell r="B4">
            <v>1</v>
          </cell>
          <cell r="C4">
            <v>2</v>
          </cell>
          <cell r="E4">
            <v>2</v>
          </cell>
          <cell r="F4">
            <v>2</v>
          </cell>
        </row>
        <row r="5">
          <cell r="A5">
            <v>3</v>
          </cell>
          <cell r="B5">
            <v>1</v>
          </cell>
          <cell r="C5">
            <v>2</v>
          </cell>
          <cell r="E5">
            <v>3</v>
          </cell>
          <cell r="F5">
            <v>3</v>
          </cell>
        </row>
        <row r="6">
          <cell r="A6">
            <v>4</v>
          </cell>
          <cell r="B6">
            <v>2</v>
          </cell>
          <cell r="C6">
            <v>3</v>
          </cell>
          <cell r="E6" t="str">
            <v>1_EQ</v>
          </cell>
          <cell r="F6">
            <v>1</v>
          </cell>
        </row>
        <row r="7">
          <cell r="A7">
            <v>5</v>
          </cell>
          <cell r="B7">
            <v>2</v>
          </cell>
          <cell r="C7">
            <v>3</v>
          </cell>
          <cell r="E7" t="str">
            <v>1_TC</v>
          </cell>
          <cell r="F7">
            <v>1</v>
          </cell>
        </row>
        <row r="8">
          <cell r="A8">
            <v>6</v>
          </cell>
          <cell r="B8">
            <v>2</v>
          </cell>
          <cell r="C8">
            <v>3</v>
          </cell>
          <cell r="E8" t="str">
            <v>1_FL</v>
          </cell>
          <cell r="F8">
            <v>1</v>
          </cell>
        </row>
        <row r="9">
          <cell r="A9">
            <v>7</v>
          </cell>
          <cell r="B9">
            <v>2</v>
          </cell>
          <cell r="C9">
            <v>3</v>
          </cell>
          <cell r="E9" t="str">
            <v>1_AOP</v>
          </cell>
          <cell r="F9">
            <v>1</v>
          </cell>
        </row>
        <row r="10">
          <cell r="A10">
            <v>8</v>
          </cell>
          <cell r="B10">
            <v>2</v>
          </cell>
          <cell r="C10">
            <v>3</v>
          </cell>
          <cell r="E10" t="str">
            <v>2_EQ</v>
          </cell>
          <cell r="F10">
            <v>2</v>
          </cell>
        </row>
        <row r="11">
          <cell r="A11">
            <v>9</v>
          </cell>
          <cell r="B11">
            <v>2</v>
          </cell>
          <cell r="C11">
            <v>3</v>
          </cell>
          <cell r="E11" t="str">
            <v>2_TC</v>
          </cell>
          <cell r="F11">
            <v>2</v>
          </cell>
        </row>
        <row r="12">
          <cell r="A12">
            <v>10</v>
          </cell>
          <cell r="B12">
            <v>2</v>
          </cell>
          <cell r="C12">
            <v>3</v>
          </cell>
          <cell r="E12" t="str">
            <v>2_FL</v>
          </cell>
          <cell r="F12">
            <v>2</v>
          </cell>
        </row>
        <row r="13">
          <cell r="A13">
            <v>11</v>
          </cell>
          <cell r="B13">
            <v>2</v>
          </cell>
          <cell r="C13">
            <v>3</v>
          </cell>
          <cell r="E13" t="str">
            <v>2_AOP</v>
          </cell>
          <cell r="F13">
            <v>2</v>
          </cell>
        </row>
        <row r="14">
          <cell r="A14">
            <v>12</v>
          </cell>
          <cell r="B14">
            <v>2</v>
          </cell>
          <cell r="C14">
            <v>3</v>
          </cell>
          <cell r="E14" t="str">
            <v>3_EQ</v>
          </cell>
          <cell r="F14">
            <v>3</v>
          </cell>
        </row>
        <row r="15">
          <cell r="A15">
            <v>13</v>
          </cell>
          <cell r="B15">
            <v>2</v>
          </cell>
          <cell r="C15">
            <v>3</v>
          </cell>
          <cell r="E15" t="str">
            <v>3_TC</v>
          </cell>
          <cell r="F15">
            <v>3</v>
          </cell>
        </row>
        <row r="16">
          <cell r="A16">
            <v>14</v>
          </cell>
          <cell r="B16">
            <v>2</v>
          </cell>
          <cell r="C16">
            <v>3</v>
          </cell>
          <cell r="E16" t="str">
            <v>3_FL</v>
          </cell>
          <cell r="F16">
            <v>3</v>
          </cell>
        </row>
        <row r="17">
          <cell r="A17">
            <v>15</v>
          </cell>
          <cell r="B17">
            <v>2</v>
          </cell>
          <cell r="C17">
            <v>3</v>
          </cell>
          <cell r="E17" t="str">
            <v>3_AOP</v>
          </cell>
          <cell r="F17">
            <v>3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A11B-4807-4199-B059-BBD0118914D2}">
  <dimension ref="A1:GX36"/>
  <sheetViews>
    <sheetView tabSelected="1" topLeftCell="A5" zoomScale="70" zoomScaleNormal="70" workbookViewId="0">
      <pane xSplit="5" ySplit="3" topLeftCell="F8" activePane="bottomRight" state="frozen"/>
      <selection activeCell="A5" sqref="A5"/>
      <selection pane="topRight" activeCell="F5" sqref="F5"/>
      <selection pane="bottomLeft" activeCell="A8" sqref="A8"/>
      <selection pane="bottomRight" activeCell="F8" sqref="F8"/>
    </sheetView>
  </sheetViews>
  <sheetFormatPr defaultRowHeight="15" x14ac:dyDescent="0.25"/>
  <cols>
    <col min="1" max="1" width="32.7109375" bestFit="1" customWidth="1"/>
    <col min="2" max="2" width="10.140625" customWidth="1"/>
    <col min="3" max="3" width="10.85546875" customWidth="1"/>
    <col min="4" max="4" width="20.28515625" customWidth="1"/>
    <col min="5" max="5" width="23.85546875" customWidth="1"/>
    <col min="6" max="6" width="17.7109375" bestFit="1" customWidth="1"/>
    <col min="7" max="7" width="28.5703125" bestFit="1" customWidth="1"/>
    <col min="8" max="8" width="28.7109375" bestFit="1" customWidth="1"/>
    <col min="9" max="9" width="17.85546875" bestFit="1" customWidth="1"/>
    <col min="10" max="10" width="25.140625" bestFit="1" customWidth="1"/>
    <col min="11" max="11" width="25.7109375" bestFit="1" customWidth="1"/>
    <col min="12" max="12" width="31.5703125" customWidth="1"/>
    <col min="13" max="13" width="17.28515625" bestFit="1" customWidth="1"/>
    <col min="14" max="14" width="23.140625" bestFit="1" customWidth="1"/>
    <col min="15" max="15" width="19.140625" bestFit="1" customWidth="1"/>
    <col min="16" max="16" width="65" bestFit="1" customWidth="1"/>
    <col min="17" max="17" width="3.7109375" customWidth="1"/>
    <col min="18" max="18" width="14.28515625" bestFit="1" customWidth="1"/>
    <col min="19" max="30" width="3.7109375" customWidth="1"/>
    <col min="31" max="31" width="30.7109375" customWidth="1"/>
    <col min="32" max="37" width="3.7109375" customWidth="1"/>
    <col min="38" max="38" width="29.140625" customWidth="1"/>
    <col min="39" max="43" width="3.7109375" customWidth="1"/>
    <col min="44" max="44" width="30.28515625" bestFit="1" customWidth="1"/>
    <col min="45" max="50" width="3.7109375" customWidth="1"/>
    <col min="51" max="51" width="22.5703125" customWidth="1"/>
    <col min="52" max="64" width="3.7109375" customWidth="1"/>
    <col min="65" max="65" width="14.85546875" bestFit="1" customWidth="1"/>
    <col min="66" max="66" width="28" style="110" customWidth="1"/>
    <col min="67" max="67" width="13.85546875" style="34" bestFit="1" customWidth="1"/>
    <col min="68" max="68" width="22.7109375" style="6" bestFit="1" customWidth="1"/>
    <col min="69" max="69" width="22.28515625" bestFit="1" customWidth="1"/>
    <col min="70" max="70" width="17.7109375" bestFit="1" customWidth="1"/>
    <col min="71" max="71" width="21.5703125" bestFit="1" customWidth="1"/>
    <col min="72" max="72" width="21.7109375" bestFit="1" customWidth="1"/>
    <col min="73" max="73" width="3.7109375" customWidth="1"/>
    <col min="74" max="74" width="75.42578125" bestFit="1" customWidth="1"/>
    <col min="75" max="75" width="14.85546875" bestFit="1" customWidth="1"/>
    <col min="76" max="76" width="9" customWidth="1"/>
    <col min="77" max="77" width="14.42578125" customWidth="1"/>
    <col min="78" max="78" width="16.5703125" customWidth="1"/>
    <col min="79" max="79" width="14.28515625" customWidth="1"/>
    <col min="80" max="80" width="18" bestFit="1" customWidth="1"/>
    <col min="81" max="81" width="22" bestFit="1" customWidth="1"/>
    <col min="82" max="82" width="22.140625" bestFit="1" customWidth="1"/>
    <col min="83" max="83" width="16.28515625" bestFit="1" customWidth="1"/>
    <col min="84" max="84" width="75.42578125" bestFit="1" customWidth="1"/>
    <col min="85" max="85" width="11.28515625" bestFit="1" customWidth="1"/>
    <col min="86" max="86" width="15.140625" bestFit="1" customWidth="1"/>
    <col min="87" max="87" width="15.28515625" bestFit="1" customWidth="1"/>
    <col min="88" max="88" width="16.7109375" bestFit="1" customWidth="1"/>
    <col min="89" max="89" width="16.42578125" bestFit="1" customWidth="1"/>
    <col min="90" max="90" width="11.7109375" bestFit="1" customWidth="1"/>
    <col min="91" max="91" width="15.7109375" bestFit="1" customWidth="1"/>
    <col min="92" max="92" width="15.85546875" bestFit="1" customWidth="1"/>
    <col min="93" max="93" width="17" bestFit="1" customWidth="1"/>
    <col min="94" max="94" width="16.5703125" bestFit="1" customWidth="1"/>
    <col min="95" max="95" width="12" bestFit="1" customWidth="1"/>
    <col min="96" max="96" width="15.85546875" bestFit="1" customWidth="1"/>
    <col min="97" max="97" width="16" bestFit="1" customWidth="1"/>
    <col min="98" max="98" width="21.140625" customWidth="1"/>
    <col min="99" max="99" width="23.42578125" bestFit="1" customWidth="1"/>
    <col min="100" max="100" width="18.7109375" bestFit="1" customWidth="1"/>
    <col min="101" max="101" width="15.85546875" customWidth="1"/>
    <col min="102" max="102" width="11.5703125" customWidth="1"/>
    <col min="103" max="103" width="15.7109375" customWidth="1"/>
    <col min="104" max="104" width="15.5703125" customWidth="1"/>
    <col min="105" max="105" width="16.7109375" customWidth="1"/>
    <col min="106" max="106" width="16.5703125" customWidth="1"/>
    <col min="107" max="107" width="12.140625" customWidth="1"/>
    <col min="108" max="108" width="16.7109375" bestFit="1" customWidth="1"/>
    <col min="109" max="109" width="15.85546875" bestFit="1" customWidth="1"/>
    <col min="110" max="111" width="28.140625" bestFit="1" customWidth="1"/>
    <col min="112" max="114" width="19.5703125" bestFit="1" customWidth="1"/>
    <col min="115" max="117" width="14.28515625" customWidth="1"/>
    <col min="118" max="129" width="3.7109375" customWidth="1"/>
    <col min="130" max="131" width="25.28515625" bestFit="1" customWidth="1"/>
    <col min="132" max="132" width="20.85546875" bestFit="1" customWidth="1"/>
    <col min="133" max="133" width="34.42578125" bestFit="1" customWidth="1"/>
    <col min="134" max="150" width="8" customWidth="1"/>
    <col min="151" max="155" width="3.7109375" customWidth="1"/>
    <col min="156" max="156" width="35.5703125" bestFit="1" customWidth="1"/>
    <col min="157" max="157" width="30.85546875" bestFit="1" customWidth="1"/>
    <col min="158" max="158" width="30.5703125" bestFit="1" customWidth="1"/>
    <col min="159" max="160" width="38" customWidth="1"/>
    <col min="161" max="161" width="29.85546875" bestFit="1" customWidth="1"/>
    <col min="162" max="163" width="3.7109375" customWidth="1"/>
    <col min="164" max="165" width="38" bestFit="1" customWidth="1"/>
    <col min="166" max="166" width="29.85546875" bestFit="1" customWidth="1"/>
    <col min="167" max="168" width="3.7109375" customWidth="1"/>
    <col min="169" max="170" width="38" bestFit="1" customWidth="1"/>
    <col min="171" max="171" width="29.85546875" bestFit="1" customWidth="1"/>
    <col min="172" max="173" width="3.7109375" customWidth="1"/>
    <col min="174" max="175" width="38" bestFit="1" customWidth="1"/>
    <col min="176" max="176" width="29.85546875" bestFit="1" customWidth="1"/>
    <col min="177" max="178" width="3.7109375" customWidth="1"/>
    <col min="179" max="180" width="38" bestFit="1" customWidth="1"/>
    <col min="181" max="181" width="29.85546875" bestFit="1" customWidth="1"/>
    <col min="182" max="183" width="3.7109375" customWidth="1"/>
    <col min="184" max="185" width="38" bestFit="1" customWidth="1"/>
    <col min="186" max="186" width="29.85546875" bestFit="1" customWidth="1"/>
    <col min="187" max="188" width="29.42578125" bestFit="1" customWidth="1"/>
    <col min="189" max="190" width="35.140625" bestFit="1" customWidth="1"/>
    <col min="191" max="191" width="26.5703125" bestFit="1" customWidth="1"/>
    <col min="192" max="193" width="35.140625" bestFit="1" customWidth="1"/>
    <col min="194" max="194" width="26.5703125" bestFit="1" customWidth="1"/>
    <col min="195" max="196" width="35.140625" bestFit="1" customWidth="1"/>
    <col min="197" max="197" width="26.5703125" bestFit="1" customWidth="1"/>
    <col min="198" max="199" width="35.140625" bestFit="1" customWidth="1"/>
    <col min="200" max="200" width="26.5703125" bestFit="1" customWidth="1"/>
    <col min="201" max="202" width="35.140625" bestFit="1" customWidth="1"/>
    <col min="203" max="203" width="26.5703125" bestFit="1" customWidth="1"/>
    <col min="204" max="205" width="35.140625" bestFit="1" customWidth="1"/>
    <col min="206" max="206" width="30.85546875" bestFit="1" customWidth="1"/>
  </cols>
  <sheetData>
    <row r="1" spans="1:206" hidden="1" x14ac:dyDescent="0.25">
      <c r="A1" t="s">
        <v>327</v>
      </c>
      <c r="B1" t="s">
        <v>327</v>
      </c>
      <c r="C1" t="s">
        <v>117</v>
      </c>
      <c r="D1" t="s">
        <v>118</v>
      </c>
      <c r="E1" t="s">
        <v>116</v>
      </c>
      <c r="F1" t="s">
        <v>329</v>
      </c>
      <c r="G1" t="s">
        <v>4</v>
      </c>
      <c r="H1" t="s">
        <v>5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48</v>
      </c>
      <c r="O1" t="s">
        <v>8</v>
      </c>
      <c r="P1" t="s">
        <v>29</v>
      </c>
      <c r="Q1" t="s">
        <v>7</v>
      </c>
      <c r="R1" t="s">
        <v>6</v>
      </c>
      <c r="S1" t="s">
        <v>30</v>
      </c>
      <c r="T1" t="s">
        <v>31</v>
      </c>
      <c r="U1" t="s">
        <v>331</v>
      </c>
      <c r="V1" t="s">
        <v>332</v>
      </c>
      <c r="W1" t="s">
        <v>334</v>
      </c>
      <c r="X1" t="s">
        <v>335</v>
      </c>
      <c r="Y1" t="s">
        <v>336</v>
      </c>
      <c r="Z1" t="s">
        <v>337</v>
      </c>
      <c r="AA1" t="s">
        <v>338</v>
      </c>
      <c r="AB1" t="s">
        <v>339</v>
      </c>
      <c r="AC1" t="s">
        <v>340</v>
      </c>
      <c r="AD1" t="s">
        <v>333</v>
      </c>
      <c r="AE1" t="s">
        <v>32</v>
      </c>
      <c r="AF1" t="s">
        <v>93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11</v>
      </c>
      <c r="AM1" t="s">
        <v>10</v>
      </c>
      <c r="AN1" t="s">
        <v>14</v>
      </c>
      <c r="AO1" t="s">
        <v>351</v>
      </c>
      <c r="AP1" t="s">
        <v>33</v>
      </c>
      <c r="AQ1" t="s">
        <v>18</v>
      </c>
      <c r="AR1" t="s">
        <v>59</v>
      </c>
      <c r="AS1" t="s">
        <v>34</v>
      </c>
      <c r="AT1" t="s">
        <v>35</v>
      </c>
      <c r="AU1" t="s">
        <v>36</v>
      </c>
      <c r="AV1" t="s">
        <v>37</v>
      </c>
      <c r="AW1" t="s">
        <v>87</v>
      </c>
      <c r="AX1" t="s">
        <v>330</v>
      </c>
      <c r="AY1" t="s">
        <v>326</v>
      </c>
      <c r="AZ1" t="s">
        <v>38</v>
      </c>
      <c r="BA1" t="s">
        <v>47</v>
      </c>
      <c r="BB1" t="s">
        <v>39</v>
      </c>
      <c r="BC1" t="s">
        <v>40</v>
      </c>
      <c r="BD1" t="s">
        <v>41</v>
      </c>
      <c r="BE1" t="s">
        <v>119</v>
      </c>
      <c r="BF1" t="s">
        <v>91</v>
      </c>
      <c r="BG1" t="s">
        <v>90</v>
      </c>
      <c r="BH1" t="s">
        <v>89</v>
      </c>
      <c r="BI1" t="s">
        <v>88</v>
      </c>
      <c r="BJ1" t="s">
        <v>13</v>
      </c>
      <c r="BK1" t="s">
        <v>102</v>
      </c>
      <c r="BL1" t="s">
        <v>92</v>
      </c>
      <c r="BM1" t="s">
        <v>129</v>
      </c>
      <c r="BN1" t="s">
        <v>121</v>
      </c>
      <c r="BO1" s="27" t="s">
        <v>120</v>
      </c>
      <c r="BP1" t="s">
        <v>157</v>
      </c>
      <c r="BQ1" t="s">
        <v>158</v>
      </c>
      <c r="BR1" t="s">
        <v>159</v>
      </c>
      <c r="BS1" t="s">
        <v>160</v>
      </c>
      <c r="BT1" t="s">
        <v>161</v>
      </c>
      <c r="BU1" t="s">
        <v>189</v>
      </c>
      <c r="BV1" t="s">
        <v>190</v>
      </c>
      <c r="BW1" t="s">
        <v>191</v>
      </c>
      <c r="BX1" t="s">
        <v>192</v>
      </c>
      <c r="BY1" t="s">
        <v>193</v>
      </c>
      <c r="BZ1" t="s">
        <v>221</v>
      </c>
      <c r="CA1" t="s">
        <v>222</v>
      </c>
      <c r="CB1" t="s">
        <v>223</v>
      </c>
      <c r="CC1" t="s">
        <v>224</v>
      </c>
      <c r="CD1" t="s">
        <v>225</v>
      </c>
      <c r="CE1" t="s">
        <v>253</v>
      </c>
      <c r="CF1" t="s">
        <v>254</v>
      </c>
      <c r="CG1" t="s">
        <v>255</v>
      </c>
      <c r="CH1" t="s">
        <v>256</v>
      </c>
      <c r="CI1" t="s">
        <v>257</v>
      </c>
      <c r="CJ1" t="s">
        <v>285</v>
      </c>
      <c r="CK1" t="s">
        <v>286</v>
      </c>
      <c r="CL1" t="s">
        <v>287</v>
      </c>
      <c r="CM1" t="s">
        <v>288</v>
      </c>
      <c r="CN1" t="s">
        <v>289</v>
      </c>
      <c r="CO1" t="s">
        <v>317</v>
      </c>
      <c r="CP1" t="s">
        <v>318</v>
      </c>
      <c r="CQ1" t="s">
        <v>319</v>
      </c>
      <c r="CR1" t="s">
        <v>320</v>
      </c>
      <c r="CS1" t="s">
        <v>321</v>
      </c>
      <c r="CT1" t="s">
        <v>162</v>
      </c>
      <c r="CU1" t="s">
        <v>163</v>
      </c>
      <c r="CV1" t="s">
        <v>164</v>
      </c>
      <c r="CW1" t="s">
        <v>194</v>
      </c>
      <c r="CX1" t="s">
        <v>195</v>
      </c>
      <c r="CY1" t="s">
        <v>196</v>
      </c>
      <c r="CZ1" t="s">
        <v>226</v>
      </c>
      <c r="DA1" t="s">
        <v>227</v>
      </c>
      <c r="DB1" t="s">
        <v>228</v>
      </c>
      <c r="DC1" t="s">
        <v>258</v>
      </c>
      <c r="DD1" t="s">
        <v>259</v>
      </c>
      <c r="DE1" t="s">
        <v>260</v>
      </c>
      <c r="DF1" t="s">
        <v>290</v>
      </c>
      <c r="DG1" t="s">
        <v>291</v>
      </c>
      <c r="DH1" t="s">
        <v>292</v>
      </c>
      <c r="DI1" t="s">
        <v>322</v>
      </c>
      <c r="DJ1" t="s">
        <v>323</v>
      </c>
      <c r="DK1" t="s">
        <v>324</v>
      </c>
      <c r="DL1" t="s">
        <v>42</v>
      </c>
      <c r="DM1" t="s">
        <v>127</v>
      </c>
      <c r="DN1" t="s">
        <v>43</v>
      </c>
      <c r="DO1" t="s">
        <v>97</v>
      </c>
      <c r="DP1" t="s">
        <v>44</v>
      </c>
      <c r="DQ1" t="s">
        <v>328</v>
      </c>
      <c r="DR1" t="s">
        <v>15</v>
      </c>
      <c r="DS1" t="s">
        <v>17</v>
      </c>
      <c r="DT1" t="s">
        <v>16</v>
      </c>
    </row>
    <row r="2" spans="1:206" hidden="1" x14ac:dyDescent="0.25">
      <c r="A2" t="s">
        <v>352</v>
      </c>
      <c r="B2" t="s">
        <v>353</v>
      </c>
      <c r="C2" t="s">
        <v>354</v>
      </c>
      <c r="D2" t="s">
        <v>355</v>
      </c>
      <c r="E2" t="s">
        <v>356</v>
      </c>
      <c r="G2" t="s">
        <v>357</v>
      </c>
      <c r="H2" t="s">
        <v>358</v>
      </c>
      <c r="I2" t="s">
        <v>359</v>
      </c>
      <c r="J2" t="s">
        <v>360</v>
      </c>
      <c r="K2" t="s">
        <v>361</v>
      </c>
      <c r="L2" t="s">
        <v>362</v>
      </c>
      <c r="N2" t="s">
        <v>363</v>
      </c>
      <c r="O2" t="s">
        <v>364</v>
      </c>
      <c r="P2" t="s">
        <v>365</v>
      </c>
      <c r="Q2" t="s">
        <v>366</v>
      </c>
      <c r="R2" t="s">
        <v>367</v>
      </c>
      <c r="S2" t="s">
        <v>368</v>
      </c>
      <c r="T2" t="s">
        <v>369</v>
      </c>
      <c r="AE2" t="s">
        <v>370</v>
      </c>
      <c r="AG2" t="s">
        <v>371</v>
      </c>
      <c r="AH2" t="s">
        <v>372</v>
      </c>
      <c r="AI2" t="s">
        <v>373</v>
      </c>
      <c r="AJ2" t="s">
        <v>374</v>
      </c>
      <c r="AK2" t="s">
        <v>375</v>
      </c>
      <c r="AL2" t="s">
        <v>376</v>
      </c>
      <c r="AM2" t="s">
        <v>377</v>
      </c>
      <c r="AN2" t="s">
        <v>378</v>
      </c>
      <c r="AO2" t="s">
        <v>379</v>
      </c>
      <c r="AP2" t="s">
        <v>380</v>
      </c>
      <c r="AQ2" t="s">
        <v>381</v>
      </c>
      <c r="AR2" t="s">
        <v>382</v>
      </c>
      <c r="AS2" t="s">
        <v>383</v>
      </c>
      <c r="AT2" t="s">
        <v>384</v>
      </c>
      <c r="AU2" t="s">
        <v>385</v>
      </c>
      <c r="AV2" t="s">
        <v>386</v>
      </c>
      <c r="AW2" t="s">
        <v>387</v>
      </c>
      <c r="AY2" s="7" t="s">
        <v>637</v>
      </c>
      <c r="AZ2" t="s">
        <v>388</v>
      </c>
      <c r="BA2" t="s">
        <v>389</v>
      </c>
      <c r="BB2" t="s">
        <v>390</v>
      </c>
      <c r="BC2" t="s">
        <v>391</v>
      </c>
      <c r="BD2" t="s">
        <v>392</v>
      </c>
      <c r="BE2" t="s">
        <v>393</v>
      </c>
      <c r="BF2" t="s">
        <v>394</v>
      </c>
      <c r="BJ2" t="s">
        <v>395</v>
      </c>
      <c r="BK2" t="s">
        <v>408</v>
      </c>
      <c r="BN2" t="s">
        <v>396</v>
      </c>
      <c r="BO2" s="28">
        <v>1</v>
      </c>
      <c r="BP2"/>
      <c r="DM2" t="s">
        <v>397</v>
      </c>
      <c r="DR2" t="s">
        <v>398</v>
      </c>
      <c r="DS2" t="s">
        <v>399</v>
      </c>
      <c r="DT2" t="s">
        <v>400</v>
      </c>
    </row>
    <row r="3" spans="1:206" hidden="1" x14ac:dyDescent="0.25">
      <c r="AE3" t="s">
        <v>403</v>
      </c>
      <c r="AL3" t="s">
        <v>404</v>
      </c>
      <c r="AM3" t="s">
        <v>405</v>
      </c>
      <c r="AY3" t="s">
        <v>402</v>
      </c>
      <c r="BE3" t="s">
        <v>406</v>
      </c>
      <c r="BN3" t="s">
        <v>407</v>
      </c>
      <c r="BO3" s="27" t="s">
        <v>401</v>
      </c>
      <c r="BP3"/>
      <c r="DM3" t="s">
        <v>402</v>
      </c>
    </row>
    <row r="4" spans="1:206" hidden="1" x14ac:dyDescent="0.25">
      <c r="BN4"/>
      <c r="BO4" s="27"/>
      <c r="BP4"/>
    </row>
    <row r="5" spans="1:206" x14ac:dyDescent="0.25">
      <c r="A5" t="s">
        <v>19</v>
      </c>
      <c r="B5" t="s">
        <v>19</v>
      </c>
      <c r="C5" t="s">
        <v>19</v>
      </c>
      <c r="D5" t="s">
        <v>19</v>
      </c>
      <c r="E5" t="s">
        <v>19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19</v>
      </c>
      <c r="O5" t="s">
        <v>19</v>
      </c>
      <c r="P5" t="s">
        <v>19</v>
      </c>
      <c r="Q5" t="s">
        <v>19</v>
      </c>
      <c r="R5" t="s">
        <v>19</v>
      </c>
      <c r="S5" t="s">
        <v>19</v>
      </c>
      <c r="T5" t="s">
        <v>19</v>
      </c>
      <c r="U5" t="s">
        <v>19</v>
      </c>
      <c r="V5" t="s">
        <v>19</v>
      </c>
      <c r="W5" t="s">
        <v>19</v>
      </c>
      <c r="X5" t="s">
        <v>19</v>
      </c>
      <c r="Y5" t="s">
        <v>19</v>
      </c>
      <c r="Z5" t="s">
        <v>19</v>
      </c>
      <c r="AA5" t="s">
        <v>19</v>
      </c>
      <c r="AB5" t="s">
        <v>19</v>
      </c>
      <c r="AC5" t="s">
        <v>19</v>
      </c>
      <c r="AD5" t="s">
        <v>19</v>
      </c>
      <c r="AE5" t="s">
        <v>19</v>
      </c>
      <c r="AF5" t="s">
        <v>19</v>
      </c>
      <c r="AG5" t="s">
        <v>19</v>
      </c>
      <c r="AH5" t="s">
        <v>19</v>
      </c>
      <c r="AI5" t="s">
        <v>19</v>
      </c>
      <c r="AJ5" t="s">
        <v>19</v>
      </c>
      <c r="AK5" t="s">
        <v>19</v>
      </c>
      <c r="AL5" t="s">
        <v>19</v>
      </c>
      <c r="AM5" t="s">
        <v>19</v>
      </c>
      <c r="AN5" t="s">
        <v>19</v>
      </c>
      <c r="AO5" t="s">
        <v>19</v>
      </c>
      <c r="AP5" t="s">
        <v>19</v>
      </c>
      <c r="AQ5" t="s">
        <v>19</v>
      </c>
      <c r="AR5" t="s">
        <v>19</v>
      </c>
      <c r="AS5" t="s">
        <v>19</v>
      </c>
      <c r="AT5" t="s">
        <v>19</v>
      </c>
      <c r="AU5" t="s">
        <v>19</v>
      </c>
      <c r="AV5" t="s">
        <v>19</v>
      </c>
      <c r="AW5" t="s">
        <v>19</v>
      </c>
      <c r="AX5" t="s">
        <v>19</v>
      </c>
      <c r="AY5" t="s">
        <v>19</v>
      </c>
      <c r="AZ5" t="s">
        <v>19</v>
      </c>
      <c r="BA5" t="s">
        <v>19</v>
      </c>
      <c r="BB5" t="s">
        <v>19</v>
      </c>
      <c r="BC5" t="s">
        <v>19</v>
      </c>
      <c r="BD5" t="s">
        <v>19</v>
      </c>
      <c r="BE5" t="s">
        <v>19</v>
      </c>
      <c r="BF5" t="s">
        <v>19</v>
      </c>
      <c r="BG5" t="s">
        <v>19</v>
      </c>
      <c r="BH5" t="s">
        <v>19</v>
      </c>
      <c r="BI5" t="s">
        <v>19</v>
      </c>
      <c r="BJ5" t="s">
        <v>19</v>
      </c>
      <c r="BK5" t="s">
        <v>19</v>
      </c>
      <c r="BL5" t="s">
        <v>19</v>
      </c>
      <c r="BM5" t="s">
        <v>19</v>
      </c>
      <c r="BN5" t="s">
        <v>19</v>
      </c>
      <c r="BO5" s="33" t="s">
        <v>19</v>
      </c>
      <c r="BP5" s="6" t="s">
        <v>19</v>
      </c>
      <c r="BQ5" t="s">
        <v>19</v>
      </c>
      <c r="BR5" t="s">
        <v>19</v>
      </c>
      <c r="BS5" t="s">
        <v>19</v>
      </c>
      <c r="BT5" t="s">
        <v>19</v>
      </c>
      <c r="BU5" t="s">
        <v>19</v>
      </c>
      <c r="BV5" t="s">
        <v>19</v>
      </c>
      <c r="BW5" t="s">
        <v>19</v>
      </c>
      <c r="BX5" t="s">
        <v>19</v>
      </c>
      <c r="BY5" t="s">
        <v>19</v>
      </c>
      <c r="BZ5" t="s">
        <v>19</v>
      </c>
      <c r="CA5" t="s">
        <v>19</v>
      </c>
      <c r="CB5" t="s">
        <v>19</v>
      </c>
      <c r="CC5" t="s">
        <v>19</v>
      </c>
      <c r="CD5" t="s">
        <v>19</v>
      </c>
      <c r="CE5" t="s">
        <v>19</v>
      </c>
      <c r="CF5" t="s">
        <v>19</v>
      </c>
      <c r="CG5" t="s">
        <v>19</v>
      </c>
      <c r="CH5" t="s">
        <v>19</v>
      </c>
      <c r="CI5" t="s">
        <v>19</v>
      </c>
      <c r="CJ5" t="s">
        <v>19</v>
      </c>
      <c r="CK5" t="s">
        <v>19</v>
      </c>
      <c r="CL5" t="s">
        <v>19</v>
      </c>
      <c r="CM5" t="s">
        <v>19</v>
      </c>
      <c r="CN5" t="s">
        <v>19</v>
      </c>
      <c r="CO5" t="s">
        <v>19</v>
      </c>
      <c r="CP5" t="s">
        <v>19</v>
      </c>
      <c r="CQ5" t="s">
        <v>19</v>
      </c>
      <c r="CR5" t="s">
        <v>19</v>
      </c>
      <c r="CS5" t="s">
        <v>19</v>
      </c>
      <c r="CT5" t="s">
        <v>19</v>
      </c>
      <c r="CU5" t="s">
        <v>19</v>
      </c>
      <c r="CV5" t="s">
        <v>19</v>
      </c>
      <c r="CW5" t="s">
        <v>19</v>
      </c>
      <c r="CX5" t="s">
        <v>19</v>
      </c>
      <c r="CY5" t="s">
        <v>19</v>
      </c>
      <c r="CZ5" t="s">
        <v>19</v>
      </c>
      <c r="DA5" t="s">
        <v>19</v>
      </c>
      <c r="DB5" t="s">
        <v>19</v>
      </c>
      <c r="DC5" t="s">
        <v>19</v>
      </c>
      <c r="DD5" t="s">
        <v>19</v>
      </c>
      <c r="DE5" t="s">
        <v>19</v>
      </c>
      <c r="DF5" t="s">
        <v>19</v>
      </c>
      <c r="DG5" t="s">
        <v>19</v>
      </c>
      <c r="DH5" t="s">
        <v>19</v>
      </c>
      <c r="DI5" t="s">
        <v>19</v>
      </c>
      <c r="DJ5" t="s">
        <v>19</v>
      </c>
      <c r="DK5" t="s">
        <v>19</v>
      </c>
      <c r="DL5" t="s">
        <v>19</v>
      </c>
      <c r="DM5" t="s">
        <v>19</v>
      </c>
      <c r="DN5" t="s">
        <v>19</v>
      </c>
      <c r="DO5" t="s">
        <v>19</v>
      </c>
      <c r="DP5" t="s">
        <v>19</v>
      </c>
      <c r="DQ5" t="s">
        <v>19</v>
      </c>
      <c r="DR5" t="s">
        <v>19</v>
      </c>
      <c r="DS5" t="s">
        <v>19</v>
      </c>
      <c r="DT5" t="s">
        <v>19</v>
      </c>
      <c r="DU5" t="s">
        <v>19</v>
      </c>
      <c r="DV5" t="s">
        <v>19</v>
      </c>
      <c r="DW5" t="s">
        <v>19</v>
      </c>
      <c r="DX5" t="s">
        <v>19</v>
      </c>
      <c r="DY5" t="s">
        <v>19</v>
      </c>
      <c r="DZ5" t="s">
        <v>19</v>
      </c>
      <c r="EA5" t="s">
        <v>19</v>
      </c>
      <c r="EB5" t="s">
        <v>19</v>
      </c>
      <c r="EC5" t="s">
        <v>19</v>
      </c>
      <c r="ED5" t="s">
        <v>19</v>
      </c>
      <c r="EE5" t="s">
        <v>19</v>
      </c>
      <c r="EF5" t="s">
        <v>19</v>
      </c>
      <c r="EG5" t="s">
        <v>19</v>
      </c>
      <c r="EH5" t="s">
        <v>19</v>
      </c>
      <c r="EI5" t="s">
        <v>19</v>
      </c>
      <c r="EJ5" t="s">
        <v>19</v>
      </c>
      <c r="EK5" t="s">
        <v>19</v>
      </c>
      <c r="EL5" t="s">
        <v>19</v>
      </c>
      <c r="EM5" t="s">
        <v>19</v>
      </c>
      <c r="EN5" t="s">
        <v>19</v>
      </c>
      <c r="EO5" t="s">
        <v>19</v>
      </c>
      <c r="EP5" t="s">
        <v>19</v>
      </c>
      <c r="EQ5" t="s">
        <v>19</v>
      </c>
      <c r="ER5" t="s">
        <v>19</v>
      </c>
      <c r="ES5" t="s">
        <v>19</v>
      </c>
      <c r="ET5" t="s">
        <v>19</v>
      </c>
      <c r="EU5" t="s">
        <v>19</v>
      </c>
      <c r="EV5" t="s">
        <v>19</v>
      </c>
      <c r="EW5" t="s">
        <v>19</v>
      </c>
      <c r="EX5" t="s">
        <v>19</v>
      </c>
      <c r="EY5" t="s">
        <v>19</v>
      </c>
      <c r="EZ5" t="s">
        <v>19</v>
      </c>
      <c r="FA5" t="s">
        <v>19</v>
      </c>
      <c r="FB5" t="s">
        <v>19</v>
      </c>
      <c r="FC5" t="s">
        <v>19</v>
      </c>
      <c r="FD5" t="s">
        <v>19</v>
      </c>
      <c r="FE5" t="s">
        <v>19</v>
      </c>
      <c r="FF5" t="s">
        <v>19</v>
      </c>
      <c r="FG5" t="s">
        <v>19</v>
      </c>
      <c r="FH5" t="s">
        <v>19</v>
      </c>
      <c r="FI5" t="s">
        <v>19</v>
      </c>
      <c r="FJ5" t="s">
        <v>19</v>
      </c>
      <c r="FK5" t="s">
        <v>19</v>
      </c>
      <c r="FL5" t="s">
        <v>19</v>
      </c>
      <c r="FM5" t="s">
        <v>19</v>
      </c>
      <c r="FN5" t="s">
        <v>19</v>
      </c>
      <c r="FO5" t="s">
        <v>19</v>
      </c>
      <c r="FP5" t="s">
        <v>19</v>
      </c>
      <c r="FQ5" t="s">
        <v>19</v>
      </c>
      <c r="FR5" t="s">
        <v>19</v>
      </c>
      <c r="FS5" t="s">
        <v>19</v>
      </c>
      <c r="FT5" t="s">
        <v>19</v>
      </c>
      <c r="FU5" t="s">
        <v>19</v>
      </c>
      <c r="FV5" t="s">
        <v>19</v>
      </c>
      <c r="FW5" t="s">
        <v>19</v>
      </c>
      <c r="FX5" t="s">
        <v>19</v>
      </c>
      <c r="FY5" t="s">
        <v>19</v>
      </c>
      <c r="FZ5" t="s">
        <v>19</v>
      </c>
      <c r="GA5" t="s">
        <v>19</v>
      </c>
      <c r="GB5" t="s">
        <v>19</v>
      </c>
      <c r="GC5" t="s">
        <v>19</v>
      </c>
      <c r="GD5" t="s">
        <v>19</v>
      </c>
      <c r="GE5" t="s">
        <v>19</v>
      </c>
      <c r="GF5" t="s">
        <v>19</v>
      </c>
      <c r="GG5" t="s">
        <v>19</v>
      </c>
      <c r="GH5" t="s">
        <v>19</v>
      </c>
      <c r="GI5" t="s">
        <v>19</v>
      </c>
      <c r="GJ5" t="s">
        <v>19</v>
      </c>
      <c r="GK5" t="s">
        <v>19</v>
      </c>
      <c r="GL5" t="s">
        <v>19</v>
      </c>
      <c r="GM5" t="s">
        <v>19</v>
      </c>
      <c r="GN5" t="s">
        <v>19</v>
      </c>
      <c r="GO5" t="s">
        <v>19</v>
      </c>
      <c r="GP5" t="s">
        <v>19</v>
      </c>
      <c r="GQ5" t="s">
        <v>19</v>
      </c>
      <c r="GR5" t="s">
        <v>19</v>
      </c>
      <c r="GS5" t="s">
        <v>19</v>
      </c>
      <c r="GT5" t="s">
        <v>19</v>
      </c>
      <c r="GU5" t="s">
        <v>19</v>
      </c>
      <c r="GV5" t="s">
        <v>19</v>
      </c>
      <c r="GW5" t="s">
        <v>19</v>
      </c>
      <c r="GX5" t="s">
        <v>19</v>
      </c>
    </row>
    <row r="6" spans="1:206" x14ac:dyDescent="0.25">
      <c r="A6" t="s">
        <v>352</v>
      </c>
      <c r="B6" t="s">
        <v>661</v>
      </c>
      <c r="C6" t="s">
        <v>661</v>
      </c>
      <c r="D6" t="s">
        <v>353</v>
      </c>
      <c r="E6" t="s">
        <v>662</v>
      </c>
      <c r="F6" t="s">
        <v>661</v>
      </c>
      <c r="G6" t="s">
        <v>663</v>
      </c>
      <c r="H6" t="s">
        <v>664</v>
      </c>
      <c r="I6" t="s">
        <v>661</v>
      </c>
      <c r="J6" t="s">
        <v>665</v>
      </c>
      <c r="K6" t="s">
        <v>666</v>
      </c>
      <c r="L6" t="s">
        <v>667</v>
      </c>
      <c r="M6" t="s">
        <v>668</v>
      </c>
      <c r="N6" t="s">
        <v>669</v>
      </c>
      <c r="O6" t="s">
        <v>670</v>
      </c>
      <c r="P6" t="s">
        <v>636</v>
      </c>
      <c r="Q6" t="s">
        <v>661</v>
      </c>
      <c r="R6" t="s">
        <v>661</v>
      </c>
      <c r="S6" t="s">
        <v>661</v>
      </c>
      <c r="T6" t="s">
        <v>661</v>
      </c>
      <c r="U6" t="s">
        <v>661</v>
      </c>
      <c r="V6" t="s">
        <v>661</v>
      </c>
      <c r="W6" t="s">
        <v>661</v>
      </c>
      <c r="X6" t="s">
        <v>661</v>
      </c>
      <c r="Y6" t="s">
        <v>661</v>
      </c>
      <c r="Z6" t="s">
        <v>661</v>
      </c>
      <c r="AA6" t="s">
        <v>661</v>
      </c>
      <c r="AB6" t="s">
        <v>661</v>
      </c>
      <c r="AC6" t="s">
        <v>661</v>
      </c>
      <c r="AD6" t="s">
        <v>661</v>
      </c>
      <c r="AE6" t="s">
        <v>661</v>
      </c>
      <c r="AF6" t="s">
        <v>661</v>
      </c>
      <c r="AG6" t="s">
        <v>661</v>
      </c>
      <c r="AH6" t="s">
        <v>661</v>
      </c>
      <c r="AI6" t="s">
        <v>661</v>
      </c>
      <c r="AJ6" t="s">
        <v>661</v>
      </c>
      <c r="AK6" t="s">
        <v>661</v>
      </c>
      <c r="AL6" t="s">
        <v>661</v>
      </c>
      <c r="AM6" t="s">
        <v>661</v>
      </c>
      <c r="AN6" t="s">
        <v>661</v>
      </c>
      <c r="AO6" t="s">
        <v>661</v>
      </c>
      <c r="AP6" t="s">
        <v>661</v>
      </c>
      <c r="AQ6" t="s">
        <v>661</v>
      </c>
      <c r="AR6" t="s">
        <v>661</v>
      </c>
      <c r="AS6" t="s">
        <v>661</v>
      </c>
      <c r="AT6" t="s">
        <v>661</v>
      </c>
      <c r="AU6" t="s">
        <v>661</v>
      </c>
      <c r="AV6" t="s">
        <v>661</v>
      </c>
      <c r="AW6" t="s">
        <v>661</v>
      </c>
      <c r="AX6" t="s">
        <v>661</v>
      </c>
      <c r="AY6" t="s">
        <v>661</v>
      </c>
      <c r="AZ6" t="s">
        <v>661</v>
      </c>
      <c r="BA6" t="s">
        <v>661</v>
      </c>
      <c r="BB6" t="s">
        <v>661</v>
      </c>
      <c r="BC6" t="s">
        <v>661</v>
      </c>
      <c r="BD6" t="s">
        <v>661</v>
      </c>
      <c r="BE6" t="s">
        <v>661</v>
      </c>
      <c r="BF6" t="s">
        <v>661</v>
      </c>
      <c r="BG6" t="s">
        <v>661</v>
      </c>
      <c r="BH6" t="s">
        <v>661</v>
      </c>
      <c r="BI6" t="s">
        <v>661</v>
      </c>
      <c r="BJ6" t="s">
        <v>661</v>
      </c>
      <c r="BK6" t="s">
        <v>661</v>
      </c>
      <c r="BL6" t="s">
        <v>661</v>
      </c>
      <c r="BM6" t="s">
        <v>671</v>
      </c>
      <c r="BN6" s="59" t="s">
        <v>663</v>
      </c>
      <c r="BO6" s="33" t="s">
        <v>672</v>
      </c>
      <c r="BP6" s="6" t="s">
        <v>673</v>
      </c>
      <c r="BQ6" t="s">
        <v>674</v>
      </c>
      <c r="BR6" t="s">
        <v>675</v>
      </c>
      <c r="BS6" t="s">
        <v>676</v>
      </c>
      <c r="BT6" t="s">
        <v>677</v>
      </c>
      <c r="BU6" t="s">
        <v>661</v>
      </c>
      <c r="BV6" t="s">
        <v>678</v>
      </c>
      <c r="BW6" t="s">
        <v>679</v>
      </c>
      <c r="BX6" t="s">
        <v>661</v>
      </c>
      <c r="BY6" t="s">
        <v>661</v>
      </c>
      <c r="BZ6" t="s">
        <v>661</v>
      </c>
      <c r="CA6" t="s">
        <v>661</v>
      </c>
      <c r="CB6" t="s">
        <v>680</v>
      </c>
      <c r="CC6" t="s">
        <v>681</v>
      </c>
      <c r="CD6" t="s">
        <v>682</v>
      </c>
      <c r="CE6" t="s">
        <v>661</v>
      </c>
      <c r="CF6" t="s">
        <v>678</v>
      </c>
      <c r="CG6" t="s">
        <v>661</v>
      </c>
      <c r="CH6" t="s">
        <v>661</v>
      </c>
      <c r="CI6" t="s">
        <v>661</v>
      </c>
      <c r="CJ6" t="s">
        <v>661</v>
      </c>
      <c r="CK6" t="s">
        <v>661</v>
      </c>
      <c r="CL6" t="s">
        <v>661</v>
      </c>
      <c r="CM6" t="s">
        <v>661</v>
      </c>
      <c r="CN6" t="s">
        <v>661</v>
      </c>
      <c r="CO6" t="s">
        <v>661</v>
      </c>
      <c r="CP6" t="s">
        <v>661</v>
      </c>
      <c r="CQ6" t="s">
        <v>661</v>
      </c>
      <c r="CR6" t="s">
        <v>661</v>
      </c>
      <c r="CS6" t="s">
        <v>661</v>
      </c>
      <c r="CT6" t="s">
        <v>661</v>
      </c>
      <c r="CU6" t="s">
        <v>661</v>
      </c>
      <c r="CV6" t="s">
        <v>661</v>
      </c>
      <c r="CW6" t="s">
        <v>661</v>
      </c>
      <c r="CX6" t="s">
        <v>661</v>
      </c>
      <c r="CY6" t="s">
        <v>661</v>
      </c>
      <c r="CZ6" t="s">
        <v>661</v>
      </c>
      <c r="DA6" t="s">
        <v>661</v>
      </c>
      <c r="DB6" t="s">
        <v>661</v>
      </c>
      <c r="DC6" t="s">
        <v>661</v>
      </c>
      <c r="DD6" t="s">
        <v>661</v>
      </c>
      <c r="DE6" t="s">
        <v>661</v>
      </c>
      <c r="DF6" t="s">
        <v>683</v>
      </c>
      <c r="DG6" t="s">
        <v>683</v>
      </c>
      <c r="DH6" t="s">
        <v>684</v>
      </c>
      <c r="DI6" t="s">
        <v>684</v>
      </c>
      <c r="DJ6" t="s">
        <v>685</v>
      </c>
      <c r="DK6" t="s">
        <v>661</v>
      </c>
      <c r="DL6" t="s">
        <v>661</v>
      </c>
      <c r="DM6" t="s">
        <v>661</v>
      </c>
      <c r="DN6" t="s">
        <v>661</v>
      </c>
      <c r="DO6" t="s">
        <v>661</v>
      </c>
      <c r="DP6" t="s">
        <v>661</v>
      </c>
      <c r="DQ6" t="s">
        <v>661</v>
      </c>
      <c r="DR6" t="s">
        <v>661</v>
      </c>
      <c r="DS6" t="s">
        <v>661</v>
      </c>
      <c r="DT6" t="s">
        <v>661</v>
      </c>
      <c r="DU6" t="s">
        <v>661</v>
      </c>
      <c r="DV6" t="s">
        <v>661</v>
      </c>
      <c r="DW6" t="s">
        <v>661</v>
      </c>
      <c r="DX6" t="s">
        <v>661</v>
      </c>
      <c r="DY6" t="s">
        <v>661</v>
      </c>
      <c r="DZ6" t="s">
        <v>686</v>
      </c>
      <c r="EA6" t="s">
        <v>686</v>
      </c>
      <c r="EB6" t="s">
        <v>681</v>
      </c>
      <c r="EC6" t="s">
        <v>687</v>
      </c>
      <c r="ED6" t="s">
        <v>688</v>
      </c>
      <c r="EE6" t="s">
        <v>689</v>
      </c>
      <c r="EF6" t="s">
        <v>690</v>
      </c>
      <c r="EG6" t="s">
        <v>691</v>
      </c>
      <c r="EH6" t="s">
        <v>692</v>
      </c>
      <c r="EI6" t="s">
        <v>693</v>
      </c>
      <c r="EJ6" t="s">
        <v>694</v>
      </c>
      <c r="EK6" t="s">
        <v>695</v>
      </c>
      <c r="EL6" t="s">
        <v>696</v>
      </c>
      <c r="EM6" t="s">
        <v>697</v>
      </c>
      <c r="EN6" t="s">
        <v>698</v>
      </c>
      <c r="EO6" t="s">
        <v>699</v>
      </c>
      <c r="EP6" t="s">
        <v>700</v>
      </c>
      <c r="EQ6" t="s">
        <v>701</v>
      </c>
      <c r="ER6" t="s">
        <v>702</v>
      </c>
      <c r="ES6" t="s">
        <v>703</v>
      </c>
      <c r="ET6" t="s">
        <v>704</v>
      </c>
      <c r="EU6" t="s">
        <v>661</v>
      </c>
      <c r="EV6" t="s">
        <v>661</v>
      </c>
      <c r="EW6" t="s">
        <v>661</v>
      </c>
      <c r="EX6" t="s">
        <v>661</v>
      </c>
      <c r="EY6" t="s">
        <v>661</v>
      </c>
      <c r="EZ6" t="s">
        <v>705</v>
      </c>
      <c r="FA6" t="s">
        <v>706</v>
      </c>
      <c r="FB6" t="s">
        <v>707</v>
      </c>
      <c r="FC6" t="s">
        <v>708</v>
      </c>
      <c r="FD6" t="s">
        <v>708</v>
      </c>
      <c r="FE6" t="s">
        <v>709</v>
      </c>
      <c r="FF6" t="s">
        <v>661</v>
      </c>
      <c r="FG6" t="s">
        <v>661</v>
      </c>
      <c r="FH6" t="s">
        <v>708</v>
      </c>
      <c r="FI6" t="s">
        <v>708</v>
      </c>
      <c r="FJ6" t="s">
        <v>710</v>
      </c>
      <c r="FK6" t="s">
        <v>661</v>
      </c>
      <c r="FL6" t="s">
        <v>661</v>
      </c>
      <c r="FM6" t="s">
        <v>708</v>
      </c>
      <c r="FN6" t="s">
        <v>708</v>
      </c>
      <c r="FO6" t="s">
        <v>711</v>
      </c>
      <c r="FP6" t="s">
        <v>661</v>
      </c>
      <c r="FQ6" t="s">
        <v>661</v>
      </c>
      <c r="FR6" t="s">
        <v>708</v>
      </c>
      <c r="FS6" t="s">
        <v>708</v>
      </c>
      <c r="FT6" t="s">
        <v>712</v>
      </c>
      <c r="FU6" t="s">
        <v>661</v>
      </c>
      <c r="FV6" t="s">
        <v>661</v>
      </c>
      <c r="FW6" t="s">
        <v>708</v>
      </c>
      <c r="FX6" t="s">
        <v>708</v>
      </c>
      <c r="FY6" t="s">
        <v>709</v>
      </c>
      <c r="FZ6" t="s">
        <v>661</v>
      </c>
      <c r="GA6" t="s">
        <v>661</v>
      </c>
      <c r="GB6" t="s">
        <v>708</v>
      </c>
      <c r="GC6" t="s">
        <v>708</v>
      </c>
      <c r="GD6" t="s">
        <v>709</v>
      </c>
      <c r="GE6" t="s">
        <v>713</v>
      </c>
      <c r="GF6" t="s">
        <v>714</v>
      </c>
      <c r="GG6" t="s">
        <v>715</v>
      </c>
      <c r="GH6" t="s">
        <v>715</v>
      </c>
      <c r="GI6" t="s">
        <v>716</v>
      </c>
      <c r="GJ6" t="s">
        <v>715</v>
      </c>
      <c r="GK6" t="s">
        <v>715</v>
      </c>
      <c r="GL6" t="s">
        <v>717</v>
      </c>
      <c r="GM6" t="s">
        <v>715</v>
      </c>
      <c r="GN6" t="s">
        <v>715</v>
      </c>
      <c r="GO6" t="s">
        <v>718</v>
      </c>
      <c r="GP6" t="s">
        <v>715</v>
      </c>
      <c r="GQ6" t="s">
        <v>715</v>
      </c>
      <c r="GR6" t="s">
        <v>719</v>
      </c>
      <c r="GS6" t="s">
        <v>715</v>
      </c>
      <c r="GT6" t="s">
        <v>715</v>
      </c>
      <c r="GU6" t="s">
        <v>716</v>
      </c>
      <c r="GV6" t="s">
        <v>715</v>
      </c>
      <c r="GW6" t="s">
        <v>715</v>
      </c>
      <c r="GX6" t="s">
        <v>819</v>
      </c>
    </row>
    <row r="7" spans="1:206" s="1" customFormat="1" x14ac:dyDescent="0.25">
      <c r="A7" s="1" t="s">
        <v>130</v>
      </c>
      <c r="B7" s="1" t="s">
        <v>131</v>
      </c>
      <c r="C7" s="1" t="s">
        <v>132</v>
      </c>
      <c r="D7" s="1" t="s">
        <v>105</v>
      </c>
      <c r="E7" s="1" t="s">
        <v>106</v>
      </c>
      <c r="F7" s="1" t="s">
        <v>107</v>
      </c>
      <c r="G7" s="1" t="s">
        <v>108</v>
      </c>
      <c r="H7" s="1" t="s">
        <v>103</v>
      </c>
      <c r="I7" s="1" t="s">
        <v>21</v>
      </c>
      <c r="J7" s="1" t="s">
        <v>109</v>
      </c>
      <c r="K7" s="1" t="s">
        <v>82</v>
      </c>
      <c r="L7" s="1" t="s">
        <v>83</v>
      </c>
      <c r="M7" s="1" t="s">
        <v>84</v>
      </c>
      <c r="N7" s="1" t="s">
        <v>85</v>
      </c>
      <c r="O7" s="1" t="s">
        <v>86</v>
      </c>
      <c r="P7" s="1" t="s">
        <v>125</v>
      </c>
      <c r="Q7" s="1" t="s">
        <v>133</v>
      </c>
      <c r="R7" s="1" t="s">
        <v>134</v>
      </c>
      <c r="S7" s="1" t="s">
        <v>135</v>
      </c>
      <c r="T7" s="1" t="s">
        <v>136</v>
      </c>
      <c r="U7" s="1" t="s">
        <v>137</v>
      </c>
      <c r="V7" s="1" t="s">
        <v>165</v>
      </c>
      <c r="W7" s="1" t="s">
        <v>166</v>
      </c>
      <c r="X7" s="1" t="s">
        <v>167</v>
      </c>
      <c r="Y7" s="1" t="s">
        <v>168</v>
      </c>
      <c r="Z7" s="1" t="s">
        <v>169</v>
      </c>
      <c r="AA7" s="1" t="s">
        <v>197</v>
      </c>
      <c r="AB7" s="1" t="s">
        <v>198</v>
      </c>
      <c r="AC7" s="1" t="s">
        <v>199</v>
      </c>
      <c r="AD7" s="1" t="s">
        <v>200</v>
      </c>
      <c r="AE7" s="1" t="s">
        <v>201</v>
      </c>
      <c r="AF7" s="1" t="s">
        <v>229</v>
      </c>
      <c r="AG7" s="1" t="s">
        <v>230</v>
      </c>
      <c r="AH7" s="1" t="s">
        <v>231</v>
      </c>
      <c r="AI7" s="1" t="s">
        <v>232</v>
      </c>
      <c r="AJ7" s="1" t="s">
        <v>233</v>
      </c>
      <c r="AK7" s="1" t="s">
        <v>261</v>
      </c>
      <c r="AL7" s="1" t="s">
        <v>262</v>
      </c>
      <c r="AM7" s="1" t="s">
        <v>263</v>
      </c>
      <c r="AN7" s="1" t="s">
        <v>264</v>
      </c>
      <c r="AO7" s="1" t="s">
        <v>265</v>
      </c>
      <c r="AP7" s="1" t="s">
        <v>293</v>
      </c>
      <c r="AQ7" s="1" t="s">
        <v>294</v>
      </c>
      <c r="AR7" s="1" t="s">
        <v>295</v>
      </c>
      <c r="AS7" s="1" t="s">
        <v>296</v>
      </c>
      <c r="AT7" s="1" t="s">
        <v>297</v>
      </c>
      <c r="AU7" s="1" t="s">
        <v>138</v>
      </c>
      <c r="AV7" s="1" t="s">
        <v>139</v>
      </c>
      <c r="AW7" s="1" t="s">
        <v>140</v>
      </c>
      <c r="AX7" s="1" t="s">
        <v>170</v>
      </c>
      <c r="AY7" s="1" t="s">
        <v>171</v>
      </c>
      <c r="AZ7" s="1" t="s">
        <v>172</v>
      </c>
      <c r="BA7" s="1" t="s">
        <v>202</v>
      </c>
      <c r="BB7" s="1" t="s">
        <v>203</v>
      </c>
      <c r="BC7" s="1" t="s">
        <v>204</v>
      </c>
      <c r="BD7" s="1" t="s">
        <v>234</v>
      </c>
      <c r="BE7" s="1" t="s">
        <v>235</v>
      </c>
      <c r="BF7" s="1" t="s">
        <v>236</v>
      </c>
      <c r="BG7" s="1" t="s">
        <v>266</v>
      </c>
      <c r="BH7" s="1" t="s">
        <v>267</v>
      </c>
      <c r="BI7" s="1" t="s">
        <v>268</v>
      </c>
      <c r="BJ7" s="1" t="s">
        <v>298</v>
      </c>
      <c r="BK7" s="1" t="s">
        <v>299</v>
      </c>
      <c r="BL7" s="1" t="s">
        <v>300</v>
      </c>
      <c r="BM7" s="1" t="s">
        <v>110</v>
      </c>
      <c r="BN7" s="1" t="s">
        <v>111</v>
      </c>
      <c r="BO7" s="57" t="s">
        <v>123</v>
      </c>
      <c r="BP7" s="58" t="s">
        <v>124</v>
      </c>
      <c r="BQ7" s="1" t="s">
        <v>0</v>
      </c>
      <c r="BR7" s="1" t="s">
        <v>1</v>
      </c>
      <c r="BS7" s="1" t="s">
        <v>22</v>
      </c>
      <c r="BT7" s="1" t="s">
        <v>23</v>
      </c>
      <c r="BU7" s="1" t="s">
        <v>104</v>
      </c>
      <c r="BV7" s="1" t="s">
        <v>325</v>
      </c>
      <c r="BW7" s="1" t="s">
        <v>112</v>
      </c>
      <c r="BX7" s="1" t="s">
        <v>113</v>
      </c>
      <c r="BY7" s="1" t="s">
        <v>114</v>
      </c>
      <c r="BZ7" s="1" t="s">
        <v>115</v>
      </c>
      <c r="CA7" s="1" t="s">
        <v>101</v>
      </c>
      <c r="CB7" s="1" t="s">
        <v>98</v>
      </c>
      <c r="CC7" s="1" t="s">
        <v>99</v>
      </c>
      <c r="CD7" s="1" t="s">
        <v>100</v>
      </c>
      <c r="CE7" s="1" t="s">
        <v>49</v>
      </c>
      <c r="CF7" s="1" t="s">
        <v>126</v>
      </c>
      <c r="CG7" s="1" t="s">
        <v>141</v>
      </c>
      <c r="CH7" s="1" t="s">
        <v>142</v>
      </c>
      <c r="CI7" s="1" t="s">
        <v>143</v>
      </c>
      <c r="CJ7" s="1" t="s">
        <v>144</v>
      </c>
      <c r="CK7" s="1" t="s">
        <v>145</v>
      </c>
      <c r="CL7" s="1" t="s">
        <v>173</v>
      </c>
      <c r="CM7" s="1" t="s">
        <v>174</v>
      </c>
      <c r="CN7" s="1" t="s">
        <v>175</v>
      </c>
      <c r="CO7" s="1" t="s">
        <v>176</v>
      </c>
      <c r="CP7" s="1" t="s">
        <v>177</v>
      </c>
      <c r="CQ7" s="1" t="s">
        <v>205</v>
      </c>
      <c r="CR7" s="1" t="s">
        <v>206</v>
      </c>
      <c r="CS7" s="1" t="s">
        <v>207</v>
      </c>
      <c r="CT7" s="1" t="s">
        <v>208</v>
      </c>
      <c r="CU7" s="1" t="s">
        <v>209</v>
      </c>
      <c r="CV7" s="1" t="s">
        <v>237</v>
      </c>
      <c r="CW7" s="1" t="s">
        <v>238</v>
      </c>
      <c r="CX7" s="1" t="s">
        <v>239</v>
      </c>
      <c r="CY7" s="1" t="s">
        <v>240</v>
      </c>
      <c r="CZ7" s="1" t="s">
        <v>241</v>
      </c>
      <c r="DA7" s="1" t="s">
        <v>269</v>
      </c>
      <c r="DB7" s="1" t="s">
        <v>270</v>
      </c>
      <c r="DC7" s="1" t="s">
        <v>271</v>
      </c>
      <c r="DD7" s="1" t="s">
        <v>272</v>
      </c>
      <c r="DE7" s="1" t="s">
        <v>273</v>
      </c>
      <c r="DF7" s="1" t="s">
        <v>301</v>
      </c>
      <c r="DG7" s="1" t="s">
        <v>302</v>
      </c>
      <c r="DH7" s="1" t="s">
        <v>303</v>
      </c>
      <c r="DI7" s="1" t="s">
        <v>304</v>
      </c>
      <c r="DJ7" s="1" t="s">
        <v>305</v>
      </c>
      <c r="DK7" s="1" t="s">
        <v>146</v>
      </c>
      <c r="DL7" s="1" t="s">
        <v>147</v>
      </c>
      <c r="DM7" s="1" t="s">
        <v>148</v>
      </c>
      <c r="DN7" s="1" t="s">
        <v>178</v>
      </c>
      <c r="DO7" s="1" t="s">
        <v>179</v>
      </c>
      <c r="DP7" s="1" t="s">
        <v>180</v>
      </c>
      <c r="DQ7" s="1" t="s">
        <v>210</v>
      </c>
      <c r="DR7" s="1" t="s">
        <v>211</v>
      </c>
      <c r="DS7" s="1" t="s">
        <v>212</v>
      </c>
      <c r="DT7" s="1" t="s">
        <v>242</v>
      </c>
      <c r="DU7" s="1" t="s">
        <v>243</v>
      </c>
      <c r="DV7" s="1" t="s">
        <v>244</v>
      </c>
      <c r="DW7" s="1" t="s">
        <v>274</v>
      </c>
      <c r="DX7" s="1" t="s">
        <v>275</v>
      </c>
      <c r="DY7" s="1" t="s">
        <v>276</v>
      </c>
      <c r="DZ7" s="1" t="s">
        <v>306</v>
      </c>
      <c r="EA7" s="1" t="s">
        <v>307</v>
      </c>
      <c r="EB7" s="1" t="s">
        <v>308</v>
      </c>
      <c r="EC7" s="1" t="s">
        <v>64</v>
      </c>
      <c r="ED7" s="1" t="s">
        <v>95</v>
      </c>
      <c r="EE7" s="1" t="s">
        <v>60</v>
      </c>
      <c r="EF7" s="1" t="s">
        <v>65</v>
      </c>
      <c r="EG7" s="1" t="s">
        <v>66</v>
      </c>
      <c r="EH7" s="1" t="s">
        <v>67</v>
      </c>
      <c r="EI7" s="1" t="s">
        <v>68</v>
      </c>
      <c r="EJ7" s="1" t="s">
        <v>69</v>
      </c>
      <c r="EK7" s="1" t="s">
        <v>70</v>
      </c>
      <c r="EL7" s="1" t="s">
        <v>71</v>
      </c>
      <c r="EM7" s="1" t="s">
        <v>72</v>
      </c>
      <c r="EN7" s="1" t="s">
        <v>73</v>
      </c>
      <c r="EO7" s="1" t="s">
        <v>74</v>
      </c>
      <c r="EP7" s="1" t="s">
        <v>75</v>
      </c>
      <c r="EQ7" s="1" t="s">
        <v>76</v>
      </c>
      <c r="ER7" s="1" t="s">
        <v>61</v>
      </c>
      <c r="ES7" s="1" t="s">
        <v>62</v>
      </c>
      <c r="ET7" s="1" t="s">
        <v>63</v>
      </c>
      <c r="EU7" s="1" t="s">
        <v>77</v>
      </c>
      <c r="EV7" s="1" t="s">
        <v>78</v>
      </c>
      <c r="EW7" s="1" t="s">
        <v>79</v>
      </c>
      <c r="EX7" s="1" t="s">
        <v>80</v>
      </c>
      <c r="EY7" s="1" t="s">
        <v>81</v>
      </c>
      <c r="EZ7" s="1" t="s">
        <v>121</v>
      </c>
      <c r="FA7" s="1" t="s">
        <v>122</v>
      </c>
      <c r="FB7" s="1" t="s">
        <v>128</v>
      </c>
      <c r="FC7" s="1" t="s">
        <v>149</v>
      </c>
      <c r="FD7" s="1" t="s">
        <v>150</v>
      </c>
      <c r="FE7" s="1" t="s">
        <v>151</v>
      </c>
      <c r="FF7" s="1" t="s">
        <v>152</v>
      </c>
      <c r="FG7" s="1" t="s">
        <v>153</v>
      </c>
      <c r="FH7" s="1" t="s">
        <v>181</v>
      </c>
      <c r="FI7" s="1" t="s">
        <v>182</v>
      </c>
      <c r="FJ7" s="1" t="s">
        <v>183</v>
      </c>
      <c r="FK7" s="1" t="s">
        <v>184</v>
      </c>
      <c r="FL7" s="1" t="s">
        <v>185</v>
      </c>
      <c r="FM7" s="1" t="s">
        <v>213</v>
      </c>
      <c r="FN7" s="1" t="s">
        <v>214</v>
      </c>
      <c r="FO7" s="1" t="s">
        <v>215</v>
      </c>
      <c r="FP7" s="1" t="s">
        <v>216</v>
      </c>
      <c r="FQ7" s="1" t="s">
        <v>217</v>
      </c>
      <c r="FR7" s="1" t="s">
        <v>245</v>
      </c>
      <c r="FS7" s="1" t="s">
        <v>246</v>
      </c>
      <c r="FT7" s="1" t="s">
        <v>247</v>
      </c>
      <c r="FU7" s="1" t="s">
        <v>248</v>
      </c>
      <c r="FV7" s="1" t="s">
        <v>249</v>
      </c>
      <c r="FW7" s="1" t="s">
        <v>277</v>
      </c>
      <c r="FX7" s="1" t="s">
        <v>278</v>
      </c>
      <c r="FY7" s="1" t="s">
        <v>279</v>
      </c>
      <c r="FZ7" s="1" t="s">
        <v>280</v>
      </c>
      <c r="GA7" s="1" t="s">
        <v>281</v>
      </c>
      <c r="GB7" s="1" t="s">
        <v>309</v>
      </c>
      <c r="GC7" s="1" t="s">
        <v>310</v>
      </c>
      <c r="GD7" s="1" t="s">
        <v>311</v>
      </c>
      <c r="GE7" s="1" t="s">
        <v>312</v>
      </c>
      <c r="GF7" s="1" t="s">
        <v>313</v>
      </c>
      <c r="GG7" s="1" t="s">
        <v>154</v>
      </c>
      <c r="GH7" s="1" t="s">
        <v>155</v>
      </c>
      <c r="GI7" s="1" t="s">
        <v>156</v>
      </c>
      <c r="GJ7" s="1" t="s">
        <v>186</v>
      </c>
      <c r="GK7" s="1" t="s">
        <v>187</v>
      </c>
      <c r="GL7" s="1" t="s">
        <v>188</v>
      </c>
      <c r="GM7" s="1" t="s">
        <v>218</v>
      </c>
      <c r="GN7" s="1" t="s">
        <v>219</v>
      </c>
      <c r="GO7" s="1" t="s">
        <v>220</v>
      </c>
      <c r="GP7" s="1" t="s">
        <v>250</v>
      </c>
      <c r="GQ7" s="1" t="s">
        <v>251</v>
      </c>
      <c r="GR7" s="1" t="s">
        <v>252</v>
      </c>
      <c r="GS7" s="1" t="s">
        <v>282</v>
      </c>
      <c r="GT7" s="1" t="s">
        <v>283</v>
      </c>
      <c r="GU7" s="1" t="s">
        <v>284</v>
      </c>
      <c r="GV7" s="1" t="s">
        <v>314</v>
      </c>
      <c r="GW7" s="1" t="s">
        <v>315</v>
      </c>
      <c r="GX7" s="1" t="s">
        <v>316</v>
      </c>
    </row>
    <row r="8" spans="1:206" s="2" customFormat="1" x14ac:dyDescent="0.25">
      <c r="A8" s="11" t="str">
        <f>VLOOKUP(VLOOKUP(tLayerCondtn!C2,tExpSet_tCntrct_tLayer!$A$10:$AA$11,2,0),tExpSet_tCntrct_tLayer!$A$2:$H$3,2,0)</f>
        <v>Columnwise</v>
      </c>
      <c r="B8" s="9"/>
      <c r="C8" s="9"/>
      <c r="D8" s="10">
        <f>VLOOKUP(tLayerCondtn!C2,tExpSet_tCntrct_tLayer!$A$10:$AA$11,3,0)</f>
        <v>1</v>
      </c>
      <c r="E8" s="10" t="str">
        <f>VLOOKUP(tLayerCondtn!C2,tExpSet_tCntrct_tLayer!$A$10:$AA$11,12,0)</f>
        <v>ABC</v>
      </c>
      <c r="F8" s="9"/>
      <c r="G8" s="10" t="str">
        <f>VLOOKUP(tLayerCondtn!C2,tExpSet_tCntrct_tLayer!$A$10:$AA$11,5,0)</f>
        <v>S</v>
      </c>
      <c r="H8" s="10">
        <f>VLOOKUP(tLayerCondtn!C2,tExpSet_tCntrct_tLayer!$A$10:$AA$11,16,0)</f>
        <v>0</v>
      </c>
      <c r="I8" s="9"/>
      <c r="J8" s="10" t="str">
        <f>VLOOKUP(tLayerCondtn!C2,tExpSet_tCntrct_tLayer!$A$10:$AA$11,7,0)</f>
        <v>USD</v>
      </c>
      <c r="K8" s="10" t="str">
        <f>VLOOKUP(tLayerCondtn!C2,tExpSet_tCntrct_tLayer!$A$10:$AA$11,20,0)</f>
        <v>NULL</v>
      </c>
      <c r="L8" s="10" t="str">
        <f>VLOOKUP(tLayerCondtn!C2,tExpSet_tCntrct_tLayer!$A$10:$AA$11,21,0)</f>
        <v>NULL</v>
      </c>
      <c r="M8" s="10" t="str">
        <f>VLOOKUP(tLayerCondtn!C2,tExpSet_tCntrct_tLayer!$A$10:$AA$11,22,0)</f>
        <v>NULL</v>
      </c>
      <c r="N8" s="10" t="str">
        <f>VLOOKUP(tLayerCondtn!C2,tExpSet_tCntrct_tLayer!$A$10:$AA$11,23,0)</f>
        <v>NULL</v>
      </c>
      <c r="O8" s="10" t="str">
        <f>VLOOKUP(tLayerCondtn!C2,tExpSet_tCntrct_tLayer!$A$10:$AA$11,24,0)</f>
        <v>NULL</v>
      </c>
      <c r="P8" s="11" t="str">
        <f>VLOOKUP(VLOOKUP(tLayerCondtn!C2,tExpSet_tCntrct_tLayer!$A$10:$AA$11,6,0),ForPerilLookUp!$E$2:$H$6,3,0)</f>
        <v>QEQ;QFF;QLS;BFR;OO1;QSL;XX1;WSS;WW2;MM1;QTS;BBF;ZZ1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10">
        <f>VLOOKUP(tLayerCondtn!B2,tExpSet_tCntrct_tLayer!$A$15:$R$18,3,0)</f>
        <v>1</v>
      </c>
      <c r="BN8" s="111"/>
      <c r="BO8" s="35">
        <f>VLOOKUP(tLayerCondtn!C2,tExpSet_tCntrct_tLayer!$A$10:$AA$11,8,0)</f>
        <v>43466</v>
      </c>
      <c r="BP8" s="13">
        <f>VLOOKUP(tLayerCondtn!C2,tExpSet_tCntrct_tLayer!$A$10:$AA$11,9,0)</f>
        <v>43831</v>
      </c>
      <c r="BQ8" s="53">
        <f>VLOOKUP(tLayerCondtn!C2,tExpSet_tCntrct_tLayer!$A$10:$AA$11,13,0)</f>
        <v>0</v>
      </c>
      <c r="BR8" s="10">
        <f>VLOOKUP(tLayerCondtn!C2,tExpSet_tCntrct_tLayer!$A$10:$AA$11,14,0)</f>
        <v>0</v>
      </c>
      <c r="BS8" s="10">
        <f>VLOOKUP(tLayerCondtn!C2,tExpSet_tCntrct_tLayer!$A$10:$AA$11,15,0)</f>
        <v>0</v>
      </c>
      <c r="BT8" s="10" t="str">
        <f>VLOOKUP(tLayerCondtn!C2,tExpSet_tCntrct_tLayer!$A$10:$AA$11,10,0)</f>
        <v>Commercial</v>
      </c>
      <c r="BU8" s="9"/>
      <c r="BV8" s="11" t="str">
        <f>VLOOKUP(VLOOKUP(tLayerCondtn!B2,tExpSet_tCntrct_tLayer!$A$15:$R$18,4,0),ForPerilLookUp!$E$2:$H$6,3,0)</f>
        <v>QEQ;QFF;QLS;BFR;OO1;QSL;XX1;WSS;WW2;MM1;QTS;BBF;ZZ1</v>
      </c>
      <c r="BW8" s="10">
        <f>VLOOKUP(tLayerCondtn!B2,tExpSet_tCntrct_tLayer!$A$15:$R$18,13,0)</f>
        <v>15000</v>
      </c>
      <c r="BX8" s="9"/>
      <c r="BY8" s="9"/>
      <c r="BZ8" s="9"/>
      <c r="CA8" s="9"/>
      <c r="CB8" s="8">
        <f>IF(VLOOKUP(tLayerCondtn!B2,tExpSet_tCntrct_tLayer!$A$15:$R$18,5,0)="E",VLOOKUP(tLayerCondtn!B2,tExpSet_tCntrct_tLayer!$A$15:$R$18,7,0),0)</f>
        <v>0.05</v>
      </c>
      <c r="CC8" s="8">
        <f>IF(VLOOKUP(tLayerCondtn!B2,tExpSet_tCntrct_tLayer!$A$15:$R$18,5,0)="E",VLOOKUP(tLayerCondtn!B2,tExpSet_tCntrct_tLayer!$A$15:$R$18,6,0),IF(VLOOKUP(tLayerCondtn!B2,tExpSet_tCntrct_tLayer!$A$15:$R$18,5,0)="N",0,0))</f>
        <v>10000000</v>
      </c>
      <c r="CD8" s="8">
        <f>IF(VLOOKUP(tLayerCondtn!B2,tExpSet_tCntrct_tLayer!$A$15:$R$18,5,0)="E",VLOOKUP(tLayerCondtn!B2,tExpSet_tCntrct_tLayer!$A$15:$R$18,9,0),0)</f>
        <v>2500000</v>
      </c>
      <c r="CE8" s="9"/>
      <c r="CF8" s="11" t="str">
        <f>VLOOKUP(VLOOKUP(tLayerCondtn!B2,tExpSet_tCntrct_tLayer!$A$15:$R$18,4,0),ForPerilLookUp!$E$2:$H$6,3,0)</f>
        <v>QEQ;QFF;QLS;BFR;OO1;QSL;XX1;WSS;WW2;MM1;QTS;BBF;ZZ1</v>
      </c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8" t="str">
        <f>IF(VLOOKUP(tLayerCondtn!B2,tExpSet_tCntrct_tLayer!$A$15:$R$18,10,0)="FR",2,"")</f>
        <v/>
      </c>
      <c r="DG8" s="8" t="str">
        <f>IF(VLOOKUP(tLayerCondtn!B2,tExpSet_tCntrct_tLayer!$A$15:$R$18,10,0)="PL",1,"")</f>
        <v/>
      </c>
      <c r="DH8" s="8" t="str">
        <f>IF(OR(OR(VLOOKUP(tLayerCondtn!B2,tExpSet_tCntrct_tLayer!$A$15:$R$18,10,0)="B",VLOOKUP(tLayerCondtn!B2,tExpSet_tCntrct_tLayer!$A$15:$R$18,10,0)="FR"),
VLOOKUP(tLayerCondtn!B2,tExpSet_tCntrct_tLayer!$A$15:$R$18,10,0)="PL"),VLOOKUP(tLayerCondtn!B2,tExpSet_tCntrct_tLayer!$A$15:$R$18,11,0),"")</f>
        <v/>
      </c>
      <c r="DI8" s="8" t="str">
        <f>IF(OR(VLOOKUP(tLayerCondtn!B2,tExpSet_tCntrct_tLayer!$A$15:$R$18,10,0)="MI",VLOOKUP(tLayerCondtn!B2,tExpSet_tCntrct_tLayer!$A$15:$R$18,10,0)="MM"),VLOOKUP(tLayerCondtn!B2,tExpSet_tCntrct_tLayer!$A$15:$R$18,11,0),"")</f>
        <v/>
      </c>
      <c r="DJ8" s="8" t="str">
        <f>IF(OR(VLOOKUP(tLayerCondtn!B2,tExpSet_tCntrct_tLayer!$A$15:$R$18,10,0)="MA",VLOOKUP(tLayerCondtn!B2,tExpSet_tCntrct_tLayer!$A$15:$R$18,10,0)="MM"),VLOOKUP(tLayerCondtn!B2,tExpSet_tCntrct_tLayer!$A$15:$R$18,12,0),"")</f>
        <v/>
      </c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8">
        <v>0</v>
      </c>
      <c r="EA8" s="8">
        <v>0</v>
      </c>
      <c r="EB8" s="8">
        <f>IF(VLOOKUP(tLayerCondtn!B2,tExpSet_tCntrct_tLayer!$A$15:$R$18,5,0)="B",VLOOKUP(tLayerCondtn!B2,tExpSet_tCntrct_tLayer!$A$15:$R$18,6,0),IF(VLOOKUP(tLayerCondtn!B2,tExpSet_tCntrct_tLayer!$A$15:$R$18,5,0)="N",0,0))</f>
        <v>0</v>
      </c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9"/>
      <c r="EV8" s="9"/>
      <c r="EW8" s="9"/>
      <c r="EX8" s="9"/>
      <c r="EY8" s="9"/>
      <c r="EZ8" s="10">
        <f>VLOOKUP(CONCATENATE(tLayerCondtn!C2,"_",tLayerCondtn!F2),ForCondNumber!$G$92:$J$105,4,0)</f>
        <v>1</v>
      </c>
      <c r="FA8" s="10" t="str">
        <f>tLayerCondtn!F2</f>
        <v>AOP</v>
      </c>
      <c r="FB8" s="14" t="str">
        <f>VLOOKUP(tLayerCondtn!E2,ForPerilLookUp!$E$2:$H$6,3)</f>
        <v>BFR;XX1;MM1;ZZ1</v>
      </c>
      <c r="FC8" s="8">
        <v>0</v>
      </c>
      <c r="FD8" s="8">
        <v>0</v>
      </c>
      <c r="FE8" s="8">
        <f>IF(tLayerCondtn!H2="C", tLayerCondtn!P2,0)</f>
        <v>0</v>
      </c>
      <c r="FF8" s="9"/>
      <c r="FG8" s="9"/>
      <c r="FH8" s="8">
        <v>0</v>
      </c>
      <c r="FI8" s="8">
        <v>0</v>
      </c>
      <c r="FJ8" s="8">
        <f>IF(tLayerCondtn!H2="C", tLayerCondtn!Q2,0)</f>
        <v>0</v>
      </c>
      <c r="FK8" s="9"/>
      <c r="FL8" s="9"/>
      <c r="FM8" s="8">
        <v>0</v>
      </c>
      <c r="FN8" s="8">
        <v>0</v>
      </c>
      <c r="FO8" s="8">
        <f>IF(tLayerCondtn!H2="C", tLayerCondtn!R2,0)</f>
        <v>0</v>
      </c>
      <c r="FP8" s="9"/>
      <c r="FQ8" s="9"/>
      <c r="FR8" s="8">
        <v>0</v>
      </c>
      <c r="FS8" s="8">
        <v>0</v>
      </c>
      <c r="FT8" s="8">
        <f>IF(OR(tLayerCondtn!H2="C",tLayerCondtn!H2="CB"), tLayerCondtn!S2,0)</f>
        <v>0</v>
      </c>
      <c r="FU8" s="9"/>
      <c r="FV8" s="9"/>
      <c r="FW8" s="8">
        <v>0</v>
      </c>
      <c r="FX8" s="8">
        <v>0</v>
      </c>
      <c r="FY8" s="8">
        <f>IF(tLayerCondtn!H2="CB", tLayerCondtn!P2,0)</f>
        <v>0</v>
      </c>
      <c r="FZ8" s="9"/>
      <c r="GA8" s="9"/>
      <c r="GB8" s="8">
        <v>0</v>
      </c>
      <c r="GC8" s="8">
        <v>0</v>
      </c>
      <c r="GD8" s="8">
        <v>0</v>
      </c>
      <c r="GE8" s="8">
        <f>IF(OR(OR(OR(AND(tLayerCondtn!H2 ="B",tLayerCondtn!M2 ="MI"),AND(tLayerCondtn!H2 ="B",tLayerCondtn!M2 ="MM")),
AND(tLayerCondtn!H2 ="E",tLayerCondtn!M2 ="MI")),
AND(tLayerCondtn!H2 ="E",tLayerCondtn!M2 ="MM")),
tLayerCondtn!N2,0)</f>
        <v>50000</v>
      </c>
      <c r="GF8" s="8">
        <f>IF(OR(OR(OR(AND(tLayerCondtn!H2 ="B",tLayerCondtn!M2 ="MA"),AND(tLayerCondtn!H2 ="B",tLayerCondtn!M2 ="MM")),
AND(tLayerCondtn!H2 ="E",tLayerCondtn!M2 ="MA")),
AND(tLayerCondtn!H2 ="E",tLayerCondtn!M2 ="MM")),
tLayerCondtn!O2,0)</f>
        <v>0</v>
      </c>
      <c r="GG8" s="8">
        <v>0</v>
      </c>
      <c r="GH8" s="8">
        <v>0</v>
      </c>
      <c r="GI8" s="8">
        <f>IF(tLayerCondtn!H2="C",tLayerCondtn!I2,0)</f>
        <v>0</v>
      </c>
      <c r="GJ8" s="8">
        <v>0</v>
      </c>
      <c r="GK8" s="8">
        <v>0</v>
      </c>
      <c r="GL8" s="8">
        <f>IF(tLayerCondtn!H2="C",tLayerCondtn!J2,0)</f>
        <v>0</v>
      </c>
      <c r="GM8" s="8">
        <v>0</v>
      </c>
      <c r="GN8" s="8">
        <v>0</v>
      </c>
      <c r="GO8" s="8">
        <f>IF(tLayerCondtn!H2="C",tLayerCondtn!K2,0)</f>
        <v>0</v>
      </c>
      <c r="GP8" s="8">
        <v>0</v>
      </c>
      <c r="GQ8" s="8">
        <v>0</v>
      </c>
      <c r="GR8" s="8">
        <f>IF(OR(tLayerCondtn!H2="C",tLayerCondtn!H2="CB"),tLayerCondtn!L2,0)</f>
        <v>0</v>
      </c>
      <c r="GS8" s="8">
        <v>0</v>
      </c>
      <c r="GT8" s="8">
        <v>0</v>
      </c>
      <c r="GU8" s="8">
        <f>IF(tLayerCondtn!H2="CB",tLayerCondtn!I2,0)</f>
        <v>0</v>
      </c>
      <c r="GV8" s="8">
        <v>0</v>
      </c>
      <c r="GW8" s="8">
        <v>0</v>
      </c>
      <c r="GX8" s="8">
        <f>IF(tLayerCondtn!H2="B",tLayerCondtn!I2,IF(tLayerCondtn!H2="E",tLayerCondtn!J2,0))</f>
        <v>999999999999</v>
      </c>
    </row>
    <row r="9" spans="1:206" x14ac:dyDescent="0.25">
      <c r="A9" s="11" t="str">
        <f>VLOOKUP(VLOOKUP(tLayerCondtn!C3,tExpSet_tCntrct_tLayer!$A$10:$AA$11,2,0),tExpSet_tCntrct_tLayer!$A$2:$H$3,2,0)</f>
        <v>Columnwise</v>
      </c>
      <c r="B9" s="9"/>
      <c r="C9" s="9"/>
      <c r="D9" s="10">
        <f>VLOOKUP(tLayerCondtn!C3,tExpSet_tCntrct_tLayer!$A$10:$AA$11,3,0)</f>
        <v>1</v>
      </c>
      <c r="E9" s="10" t="str">
        <f>VLOOKUP(tLayerCondtn!C3,tExpSet_tCntrct_tLayer!$A$10:$AA$11,12,0)</f>
        <v>ABC</v>
      </c>
      <c r="F9" s="9"/>
      <c r="G9" s="10" t="str">
        <f>VLOOKUP(tLayerCondtn!C3,tExpSet_tCntrct_tLayer!$A$10:$AA$11,5,0)</f>
        <v>S</v>
      </c>
      <c r="H9" s="10">
        <f>VLOOKUP(tLayerCondtn!C3,tExpSet_tCntrct_tLayer!$A$10:$AA$11,16,0)</f>
        <v>0</v>
      </c>
      <c r="I9" s="9"/>
      <c r="J9" s="10" t="str">
        <f>VLOOKUP(tLayerCondtn!C3,tExpSet_tCntrct_tLayer!$A$10:$AA$11,7,0)</f>
        <v>USD</v>
      </c>
      <c r="K9" s="10" t="str">
        <f>VLOOKUP(tLayerCondtn!C3,tExpSet_tCntrct_tLayer!$A$10:$AA$11,20,0)</f>
        <v>NULL</v>
      </c>
      <c r="L9" s="10" t="str">
        <f>VLOOKUP(tLayerCondtn!C3,tExpSet_tCntrct_tLayer!$A$10:$AA$11,21,0)</f>
        <v>NULL</v>
      </c>
      <c r="M9" s="10" t="str">
        <f>VLOOKUP(tLayerCondtn!C3,tExpSet_tCntrct_tLayer!$A$10:$AA$11,22,0)</f>
        <v>NULL</v>
      </c>
      <c r="N9" s="10" t="str">
        <f>VLOOKUP(tLayerCondtn!C3,tExpSet_tCntrct_tLayer!$A$10:$AA$11,23,0)</f>
        <v>NULL</v>
      </c>
      <c r="O9" s="10" t="str">
        <f>VLOOKUP(tLayerCondtn!C3,tExpSet_tCntrct_tLayer!$A$10:$AA$11,24,0)</f>
        <v>NULL</v>
      </c>
      <c r="P9" s="11" t="str">
        <f>VLOOKUP(VLOOKUP(tLayerCondtn!C3,tExpSet_tCntrct_tLayer!$A$10:$AA$11,6,0),ForPerilLookUp!$E$2:$H$6,3,0)</f>
        <v>QEQ;QFF;QLS;BFR;OO1;QSL;XX1;WSS;WW2;MM1;QTS;BBF;ZZ1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10">
        <f>VLOOKUP(tLayerCondtn!B3,tExpSet_tCntrct_tLayer!$A$15:$R$18,3,0)</f>
        <v>1</v>
      </c>
      <c r="BN9" s="111"/>
      <c r="BO9" s="35">
        <f>VLOOKUP(tLayerCondtn!C3,tExpSet_tCntrct_tLayer!$A$10:$AA$11,8,0)</f>
        <v>43466</v>
      </c>
      <c r="BP9" s="13">
        <f>VLOOKUP(tLayerCondtn!C3,tExpSet_tCntrct_tLayer!$A$10:$AA$11,9,0)</f>
        <v>43831</v>
      </c>
      <c r="BQ9" s="53">
        <f>VLOOKUP(tLayerCondtn!C3,tExpSet_tCntrct_tLayer!$A$10:$AA$11,13,0)</f>
        <v>0</v>
      </c>
      <c r="BR9" s="10">
        <f>VLOOKUP(tLayerCondtn!C3,tExpSet_tCntrct_tLayer!$A$10:$AA$11,14,0)</f>
        <v>0</v>
      </c>
      <c r="BS9" s="10">
        <f>VLOOKUP(tLayerCondtn!C3,tExpSet_tCntrct_tLayer!$A$10:$AA$11,15,0)</f>
        <v>0</v>
      </c>
      <c r="BT9" s="10" t="str">
        <f>VLOOKUP(tLayerCondtn!C3,tExpSet_tCntrct_tLayer!$A$10:$AA$11,10,0)</f>
        <v>Commercial</v>
      </c>
      <c r="BU9" s="9"/>
      <c r="BV9" s="11" t="str">
        <f>VLOOKUP(VLOOKUP(tLayerCondtn!B3,tExpSet_tCntrct_tLayer!$A$15:$R$18,4,0),ForPerilLookUp!$E$2:$H$6,3,0)</f>
        <v>QEQ;QFF;QLS;BFR;OO1;QSL;XX1;WSS;WW2;MM1;QTS;BBF;ZZ1</v>
      </c>
      <c r="BW9" s="10">
        <f>VLOOKUP(tLayerCondtn!B3,tExpSet_tCntrct_tLayer!$A$15:$R$18,13,0)</f>
        <v>15000</v>
      </c>
      <c r="BX9" s="9"/>
      <c r="BY9" s="9"/>
      <c r="BZ9" s="9"/>
      <c r="CA9" s="9"/>
      <c r="CB9" s="8">
        <f>IF(VLOOKUP(tLayerCondtn!B3,tExpSet_tCntrct_tLayer!$A$15:$R$18,5,0)="E",VLOOKUP(tLayerCondtn!B3,tExpSet_tCntrct_tLayer!$A$15:$R$18,7,0),0)</f>
        <v>0.05</v>
      </c>
      <c r="CC9" s="8">
        <f>IF(VLOOKUP(tLayerCondtn!B3,tExpSet_tCntrct_tLayer!$A$15:$R$18,5,0)="E",VLOOKUP(tLayerCondtn!B3,tExpSet_tCntrct_tLayer!$A$15:$R$18,6,0),IF(VLOOKUP(tLayerCondtn!B3,tExpSet_tCntrct_tLayer!$A$15:$R$18,5,0)="N",0,0))</f>
        <v>10000000</v>
      </c>
      <c r="CD9" s="8">
        <f>IF(VLOOKUP(tLayerCondtn!B3,tExpSet_tCntrct_tLayer!$A$15:$R$18,5,0)="E",VLOOKUP(tLayerCondtn!B3,tExpSet_tCntrct_tLayer!$A$15:$R$18,9,0),0)</f>
        <v>2500000</v>
      </c>
      <c r="CE9" s="9"/>
      <c r="CF9" s="11" t="str">
        <f>VLOOKUP(VLOOKUP(tLayerCondtn!B3,tExpSet_tCntrct_tLayer!$A$15:$R$18,4,0),ForPerilLookUp!$E$2:$H$6,3,0)</f>
        <v>QEQ;QFF;QLS;BFR;OO1;QSL;XX1;WSS;WW2;MM1;QTS;BBF;ZZ1</v>
      </c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8" t="str">
        <f>IF(VLOOKUP(tLayerCondtn!B3,tExpSet_tCntrct_tLayer!$A$15:$R$18,10,0)="FR",2,"")</f>
        <v/>
      </c>
      <c r="DG9" s="8" t="str">
        <f>IF(VLOOKUP(tLayerCondtn!B3,tExpSet_tCntrct_tLayer!$A$15:$R$18,10,0)="PL",1,"")</f>
        <v/>
      </c>
      <c r="DH9" s="8" t="str">
        <f>IF(OR(OR(VLOOKUP(tLayerCondtn!B3,tExpSet_tCntrct_tLayer!$A$15:$R$18,10,0)="B",VLOOKUP(tLayerCondtn!B3,tExpSet_tCntrct_tLayer!$A$15:$R$18,10,0)="FR"),
VLOOKUP(tLayerCondtn!B3,tExpSet_tCntrct_tLayer!$A$15:$R$18,10,0)="PL"),VLOOKUP(tLayerCondtn!B3,tExpSet_tCntrct_tLayer!$A$15:$R$18,11,0),"")</f>
        <v/>
      </c>
      <c r="DI9" s="8" t="str">
        <f>IF(OR(VLOOKUP(tLayerCondtn!B3,tExpSet_tCntrct_tLayer!$A$15:$R$18,10,0)="MI",VLOOKUP(tLayerCondtn!B3,tExpSet_tCntrct_tLayer!$A$15:$R$18,10,0)="MM"),VLOOKUP(tLayerCondtn!B3,tExpSet_tCntrct_tLayer!$A$15:$R$18,11,0),"")</f>
        <v/>
      </c>
      <c r="DJ9" s="8" t="str">
        <f>IF(OR(VLOOKUP(tLayerCondtn!B3,tExpSet_tCntrct_tLayer!$A$15:$R$18,10,0)="MA",VLOOKUP(tLayerCondtn!B3,tExpSet_tCntrct_tLayer!$A$15:$R$18,10,0)="MM"),VLOOKUP(tLayerCondtn!B3,tExpSet_tCntrct_tLayer!$A$15:$R$18,12,0),"")</f>
        <v/>
      </c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8">
        <v>0</v>
      </c>
      <c r="EA9" s="8">
        <v>0</v>
      </c>
      <c r="EB9" s="8">
        <f>IF(VLOOKUP(tLayerCondtn!B3,tExpSet_tCntrct_tLayer!$A$15:$R$18,5,0)="B",VLOOKUP(tLayerCondtn!B3,tExpSet_tCntrct_tLayer!$A$15:$R$18,6,0),IF(VLOOKUP(tLayerCondtn!B3,tExpSet_tCntrct_tLayer!$A$15:$R$18,5,0)="N",0,0))</f>
        <v>0</v>
      </c>
      <c r="EC9" s="2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9"/>
      <c r="EV9" s="9"/>
      <c r="EW9" s="9"/>
      <c r="EX9" s="9"/>
      <c r="EY9" s="9"/>
      <c r="EZ9" s="10">
        <f>VLOOKUP(CONCATENATE(tLayerCondtn!C3,"_",tLayerCondtn!F3),ForCondNumber!$G$92:$J$105,4,0)</f>
        <v>2</v>
      </c>
      <c r="FA9" s="10" t="str">
        <f>tLayerCondtn!F3</f>
        <v>FL_OTHER</v>
      </c>
      <c r="FB9" s="14" t="str">
        <f>VLOOKUP(tLayerCondtn!E3,ForPerilLookUp!$E$2:$H$6,3)</f>
        <v>OO1</v>
      </c>
      <c r="FC9" s="8">
        <v>0</v>
      </c>
      <c r="FD9" s="8">
        <v>0</v>
      </c>
      <c r="FE9" s="8">
        <f>IF(tLayerCondtn!H3="C", tLayerCondtn!P3,0)</f>
        <v>0</v>
      </c>
      <c r="FF9" s="9"/>
      <c r="FG9" s="9"/>
      <c r="FH9" s="8">
        <v>0</v>
      </c>
      <c r="FI9" s="8">
        <v>0</v>
      </c>
      <c r="FJ9" s="8">
        <f>IF(tLayerCondtn!H3="C", tLayerCondtn!Q3,0)</f>
        <v>0</v>
      </c>
      <c r="FK9" s="9"/>
      <c r="FL9" s="9"/>
      <c r="FM9" s="8">
        <v>0</v>
      </c>
      <c r="FN9" s="8">
        <v>0</v>
      </c>
      <c r="FO9" s="8">
        <f>IF(tLayerCondtn!H3="C", tLayerCondtn!R3,0)</f>
        <v>0</v>
      </c>
      <c r="FP9" s="9"/>
      <c r="FQ9" s="9"/>
      <c r="FR9" s="8">
        <v>0</v>
      </c>
      <c r="FS9" s="8">
        <v>0</v>
      </c>
      <c r="FT9" s="8">
        <f>IF(OR(tLayerCondtn!H3="C",tLayerCondtn!H3="CB"), tLayerCondtn!S3,0)</f>
        <v>0</v>
      </c>
      <c r="FU9" s="9"/>
      <c r="FV9" s="9"/>
      <c r="FW9" s="8">
        <v>0</v>
      </c>
      <c r="FX9" s="8">
        <v>0</v>
      </c>
      <c r="FY9" s="8">
        <f>IF(tLayerCondtn!H3="CB", tLayerCondtn!P3,0)</f>
        <v>0</v>
      </c>
      <c r="FZ9" s="9"/>
      <c r="GA9" s="9"/>
      <c r="GB9" s="8">
        <v>0</v>
      </c>
      <c r="GC9" s="8">
        <v>0</v>
      </c>
      <c r="GD9" s="8">
        <v>0</v>
      </c>
      <c r="GE9" s="8">
        <f>IF(OR(OR(OR(AND(tLayerCondtn!H3 ="B",tLayerCondtn!M3 ="MI"),AND(tLayerCondtn!H3 ="B",tLayerCondtn!M3 ="MM")),
AND(tLayerCondtn!H3 ="E",tLayerCondtn!M3 ="MI")),
AND(tLayerCondtn!H3 ="E",tLayerCondtn!M3 ="MM")),
tLayerCondtn!N3,0)</f>
        <v>50000</v>
      </c>
      <c r="GF9" s="8">
        <f>IF(OR(OR(OR(AND(tLayerCondtn!H3 ="B",tLayerCondtn!M3 ="MA"),AND(tLayerCondtn!H3 ="B",tLayerCondtn!M3 ="MM")),
AND(tLayerCondtn!H3 ="E",tLayerCondtn!M3 ="MA")),
AND(tLayerCondtn!H3 ="E",tLayerCondtn!M3 ="MM")),
tLayerCondtn!O3,0)</f>
        <v>0</v>
      </c>
      <c r="GG9" s="8">
        <v>0</v>
      </c>
      <c r="GH9" s="8">
        <v>0</v>
      </c>
      <c r="GI9" s="8">
        <f>IF(tLayerCondtn!H3="C",tLayerCondtn!I3,0)</f>
        <v>0</v>
      </c>
      <c r="GJ9" s="8">
        <v>0</v>
      </c>
      <c r="GK9" s="8">
        <v>0</v>
      </c>
      <c r="GL9" s="8">
        <f>IF(tLayerCondtn!H3="C",tLayerCondtn!J3,0)</f>
        <v>0</v>
      </c>
      <c r="GM9" s="8">
        <v>0</v>
      </c>
      <c r="GN9" s="8">
        <v>0</v>
      </c>
      <c r="GO9" s="8">
        <f>IF(tLayerCondtn!H3="C",tLayerCondtn!K3,0)</f>
        <v>0</v>
      </c>
      <c r="GP9" s="8">
        <v>0</v>
      </c>
      <c r="GQ9" s="8">
        <v>0</v>
      </c>
      <c r="GR9" s="8">
        <f>IF(OR(tLayerCondtn!H3="C",tLayerCondtn!H3="CB"),tLayerCondtn!L3,0)</f>
        <v>0</v>
      </c>
      <c r="GS9" s="8">
        <v>0</v>
      </c>
      <c r="GT9" s="8">
        <v>0</v>
      </c>
      <c r="GU9" s="8">
        <f>IF(tLayerCondtn!H3="CB",tLayerCondtn!I3,0)</f>
        <v>0</v>
      </c>
      <c r="GV9" s="8">
        <v>0</v>
      </c>
      <c r="GW9" s="8">
        <v>0</v>
      </c>
      <c r="GX9" s="8">
        <f>IF(tLayerCondtn!H3="B",tLayerCondtn!I3,IF(tLayerCondtn!H3="E",tLayerCondtn!J3,0))</f>
        <v>999999999999</v>
      </c>
    </row>
    <row r="10" spans="1:206" x14ac:dyDescent="0.25">
      <c r="A10" s="11" t="str">
        <f>VLOOKUP(VLOOKUP(tLayerCondtn!C4,tExpSet_tCntrct_tLayer!$A$10:$AA$11,2,0),tExpSet_tCntrct_tLayer!$A$2:$H$3,2,0)</f>
        <v>Columnwise</v>
      </c>
      <c r="B10" s="9"/>
      <c r="C10" s="9"/>
      <c r="D10" s="10">
        <f>VLOOKUP(tLayerCondtn!C4,tExpSet_tCntrct_tLayer!$A$10:$AA$11,3,0)</f>
        <v>1</v>
      </c>
      <c r="E10" s="10" t="str">
        <f>VLOOKUP(tLayerCondtn!C4,tExpSet_tCntrct_tLayer!$A$10:$AA$11,12,0)</f>
        <v>ABC</v>
      </c>
      <c r="F10" s="9"/>
      <c r="G10" s="10" t="str">
        <f>VLOOKUP(tLayerCondtn!C4,tExpSet_tCntrct_tLayer!$A$10:$AA$11,5,0)</f>
        <v>S</v>
      </c>
      <c r="H10" s="10">
        <f>VLOOKUP(tLayerCondtn!C4,tExpSet_tCntrct_tLayer!$A$10:$AA$11,16,0)</f>
        <v>0</v>
      </c>
      <c r="I10" s="9"/>
      <c r="J10" s="10" t="str">
        <f>VLOOKUP(tLayerCondtn!C4,tExpSet_tCntrct_tLayer!$A$10:$AA$11,7,0)</f>
        <v>USD</v>
      </c>
      <c r="K10" s="10" t="str">
        <f>VLOOKUP(tLayerCondtn!C4,tExpSet_tCntrct_tLayer!$A$10:$AA$11,20,0)</f>
        <v>NULL</v>
      </c>
      <c r="L10" s="10" t="str">
        <f>VLOOKUP(tLayerCondtn!C4,tExpSet_tCntrct_tLayer!$A$10:$AA$11,21,0)</f>
        <v>NULL</v>
      </c>
      <c r="M10" s="10" t="str">
        <f>VLOOKUP(tLayerCondtn!C4,tExpSet_tCntrct_tLayer!$A$10:$AA$11,22,0)</f>
        <v>NULL</v>
      </c>
      <c r="N10" s="10" t="str">
        <f>VLOOKUP(tLayerCondtn!C4,tExpSet_tCntrct_tLayer!$A$10:$AA$11,23,0)</f>
        <v>NULL</v>
      </c>
      <c r="O10" s="10" t="str">
        <f>VLOOKUP(tLayerCondtn!C4,tExpSet_tCntrct_tLayer!$A$10:$AA$11,24,0)</f>
        <v>NULL</v>
      </c>
      <c r="P10" s="11" t="str">
        <f>VLOOKUP(VLOOKUP(tLayerCondtn!C4,tExpSet_tCntrct_tLayer!$A$10:$AA$11,6,0),ForPerilLookUp!$E$2:$H$6,3,0)</f>
        <v>QEQ;QFF;QLS;BFR;OO1;QSL;XX1;WSS;WW2;MM1;QTS;BBF;ZZ1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10">
        <f>VLOOKUP(tLayerCondtn!B4,tExpSet_tCntrct_tLayer!$A$15:$R$18,3,0)</f>
        <v>1</v>
      </c>
      <c r="BN10" s="111"/>
      <c r="BO10" s="35">
        <f>VLOOKUP(tLayerCondtn!C4,tExpSet_tCntrct_tLayer!$A$10:$AA$11,8,0)</f>
        <v>43466</v>
      </c>
      <c r="BP10" s="13">
        <f>VLOOKUP(tLayerCondtn!C4,tExpSet_tCntrct_tLayer!$A$10:$AA$11,9,0)</f>
        <v>43831</v>
      </c>
      <c r="BQ10" s="53">
        <f>VLOOKUP(tLayerCondtn!C4,tExpSet_tCntrct_tLayer!$A$10:$AA$11,13,0)</f>
        <v>0</v>
      </c>
      <c r="BR10" s="10">
        <f>VLOOKUP(tLayerCondtn!C4,tExpSet_tCntrct_tLayer!$A$10:$AA$11,14,0)</f>
        <v>0</v>
      </c>
      <c r="BS10" s="10">
        <f>VLOOKUP(tLayerCondtn!C4,tExpSet_tCntrct_tLayer!$A$10:$AA$11,15,0)</f>
        <v>0</v>
      </c>
      <c r="BT10" s="10" t="str">
        <f>VLOOKUP(tLayerCondtn!C4,tExpSet_tCntrct_tLayer!$A$10:$AA$11,10,0)</f>
        <v>Commercial</v>
      </c>
      <c r="BU10" s="9"/>
      <c r="BV10" s="11" t="str">
        <f>VLOOKUP(VLOOKUP(tLayerCondtn!B4,tExpSet_tCntrct_tLayer!$A$15:$R$18,4,0),ForPerilLookUp!$E$2:$H$6,3,0)</f>
        <v>QEQ;QFF;QLS;BFR;OO1;QSL;XX1;WSS;WW2;MM1;QTS;BBF;ZZ1</v>
      </c>
      <c r="BW10" s="10">
        <f>VLOOKUP(tLayerCondtn!B4,tExpSet_tCntrct_tLayer!$A$15:$R$18,13,0)</f>
        <v>15000</v>
      </c>
      <c r="BX10" s="9"/>
      <c r="BY10" s="9"/>
      <c r="BZ10" s="9"/>
      <c r="CA10" s="9"/>
      <c r="CB10" s="8">
        <f>IF(VLOOKUP(tLayerCondtn!B4,tExpSet_tCntrct_tLayer!$A$15:$R$18,5,0)="E",VLOOKUP(tLayerCondtn!B4,tExpSet_tCntrct_tLayer!$A$15:$R$18,7,0),0)</f>
        <v>0.05</v>
      </c>
      <c r="CC10" s="8">
        <f>IF(VLOOKUP(tLayerCondtn!B4,tExpSet_tCntrct_tLayer!$A$15:$R$18,5,0)="E",VLOOKUP(tLayerCondtn!B4,tExpSet_tCntrct_tLayer!$A$15:$R$18,6,0),IF(VLOOKUP(tLayerCondtn!B4,tExpSet_tCntrct_tLayer!$A$15:$R$18,5,0)="N",0,0))</f>
        <v>10000000</v>
      </c>
      <c r="CD10" s="8">
        <f>IF(VLOOKUP(tLayerCondtn!B4,tExpSet_tCntrct_tLayer!$A$15:$R$18,5,0)="E",VLOOKUP(tLayerCondtn!B4,tExpSet_tCntrct_tLayer!$A$15:$R$18,9,0),0)</f>
        <v>2500000</v>
      </c>
      <c r="CE10" s="9"/>
      <c r="CF10" s="11" t="str">
        <f>VLOOKUP(VLOOKUP(tLayerCondtn!B4,tExpSet_tCntrct_tLayer!$A$15:$R$18,4,0),ForPerilLookUp!$E$2:$H$6,3,0)</f>
        <v>QEQ;QFF;QLS;BFR;OO1;QSL;XX1;WSS;WW2;MM1;QTS;BBF;ZZ1</v>
      </c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8" t="str">
        <f>IF(VLOOKUP(tLayerCondtn!B4,tExpSet_tCntrct_tLayer!$A$15:$R$18,10,0)="FR",2,"")</f>
        <v/>
      </c>
      <c r="DG10" s="8" t="str">
        <f>IF(VLOOKUP(tLayerCondtn!B4,tExpSet_tCntrct_tLayer!$A$15:$R$18,10,0)="PL",1,"")</f>
        <v/>
      </c>
      <c r="DH10" s="8" t="str">
        <f>IF(OR(OR(VLOOKUP(tLayerCondtn!B4,tExpSet_tCntrct_tLayer!$A$15:$R$18,10,0)="B",VLOOKUP(tLayerCondtn!B4,tExpSet_tCntrct_tLayer!$A$15:$R$18,10,0)="FR"),
VLOOKUP(tLayerCondtn!B4,tExpSet_tCntrct_tLayer!$A$15:$R$18,10,0)="PL"),VLOOKUP(tLayerCondtn!B4,tExpSet_tCntrct_tLayer!$A$15:$R$18,11,0),"")</f>
        <v/>
      </c>
      <c r="DI10" s="8" t="str">
        <f>IF(OR(VLOOKUP(tLayerCondtn!B4,tExpSet_tCntrct_tLayer!$A$15:$R$18,10,0)="MI",VLOOKUP(tLayerCondtn!B4,tExpSet_tCntrct_tLayer!$A$15:$R$18,10,0)="MM"),VLOOKUP(tLayerCondtn!B4,tExpSet_tCntrct_tLayer!$A$15:$R$18,11,0),"")</f>
        <v/>
      </c>
      <c r="DJ10" s="8" t="str">
        <f>IF(OR(VLOOKUP(tLayerCondtn!B4,tExpSet_tCntrct_tLayer!$A$15:$R$18,10,0)="MA",VLOOKUP(tLayerCondtn!B4,tExpSet_tCntrct_tLayer!$A$15:$R$18,10,0)="MM"),VLOOKUP(tLayerCondtn!B4,tExpSet_tCntrct_tLayer!$A$15:$R$18,12,0),"")</f>
        <v/>
      </c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8">
        <v>0</v>
      </c>
      <c r="EA10" s="8">
        <v>0</v>
      </c>
      <c r="EB10" s="8">
        <f>IF(VLOOKUP(tLayerCondtn!B4,tExpSet_tCntrct_tLayer!$A$15:$R$18,5,0)="B",VLOOKUP(tLayerCondtn!B4,tExpSet_tCntrct_tLayer!$A$15:$R$18,6,0),IF(VLOOKUP(tLayerCondtn!B4,tExpSet_tCntrct_tLayer!$A$15:$R$18,5,0)="N",0,0))</f>
        <v>0</v>
      </c>
      <c r="EC10" s="2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9"/>
      <c r="EV10" s="9"/>
      <c r="EW10" s="9"/>
      <c r="EX10" s="9"/>
      <c r="EY10" s="9"/>
      <c r="EZ10" s="10">
        <f>VLOOKUP(CONCATENATE(tLayerCondtn!C4,"_",tLayerCondtn!F4),ForCondNumber!$G$92:$J$105,4,0)</f>
        <v>3</v>
      </c>
      <c r="FA10" s="10" t="str">
        <f>tLayerCondtn!F4</f>
        <v>FL_HH</v>
      </c>
      <c r="FB10" s="14" t="str">
        <f>VLOOKUP(tLayerCondtn!E4,ForPerilLookUp!$E$2:$H$6,3)</f>
        <v>OO1</v>
      </c>
      <c r="FC10" s="8">
        <v>0</v>
      </c>
      <c r="FD10" s="8">
        <v>0</v>
      </c>
      <c r="FE10" s="8">
        <f>IF(tLayerCondtn!H4="C", tLayerCondtn!P4,0)</f>
        <v>0</v>
      </c>
      <c r="FF10" s="9"/>
      <c r="FG10" s="9"/>
      <c r="FH10" s="8">
        <v>0</v>
      </c>
      <c r="FI10" s="8">
        <v>0</v>
      </c>
      <c r="FJ10" s="8">
        <f>IF(tLayerCondtn!H4="C", tLayerCondtn!Q4,0)</f>
        <v>0</v>
      </c>
      <c r="FK10" s="9"/>
      <c r="FL10" s="9"/>
      <c r="FM10" s="8">
        <v>0</v>
      </c>
      <c r="FN10" s="8">
        <v>0</v>
      </c>
      <c r="FO10" s="8">
        <f>IF(tLayerCondtn!H4="C", tLayerCondtn!R4,0)</f>
        <v>0</v>
      </c>
      <c r="FP10" s="9"/>
      <c r="FQ10" s="9"/>
      <c r="FR10" s="8">
        <v>0</v>
      </c>
      <c r="FS10" s="8">
        <v>0</v>
      </c>
      <c r="FT10" s="8">
        <f>IF(OR(tLayerCondtn!H4="C",tLayerCondtn!H4="CB"), tLayerCondtn!S4,0)</f>
        <v>0</v>
      </c>
      <c r="FU10" s="9"/>
      <c r="FV10" s="9"/>
      <c r="FW10" s="8">
        <v>0</v>
      </c>
      <c r="FX10" s="8">
        <v>0</v>
      </c>
      <c r="FY10" s="8">
        <f>IF(tLayerCondtn!H4="CB", tLayerCondtn!P4,0)</f>
        <v>0</v>
      </c>
      <c r="FZ10" s="9"/>
      <c r="GA10" s="9"/>
      <c r="GB10" s="8">
        <v>0</v>
      </c>
      <c r="GC10" s="8">
        <v>0</v>
      </c>
      <c r="GD10" s="8">
        <v>0</v>
      </c>
      <c r="GE10" s="8">
        <f>IF(OR(OR(OR(AND(tLayerCondtn!H4 ="B",tLayerCondtn!M4 ="MI"),AND(tLayerCondtn!H4 ="B",tLayerCondtn!M4 ="MM")),
AND(tLayerCondtn!H4 ="E",tLayerCondtn!M4 ="MI")),
AND(tLayerCondtn!H4 ="E",tLayerCondtn!M4 ="MM")),
tLayerCondtn!N4,0)</f>
        <v>75000</v>
      </c>
      <c r="GF10" s="8">
        <f>IF(OR(OR(OR(AND(tLayerCondtn!H4 ="B",tLayerCondtn!M4 ="MA"),AND(tLayerCondtn!H4 ="B",tLayerCondtn!M4 ="MM")),
AND(tLayerCondtn!H4 ="E",tLayerCondtn!M4 ="MA")),
AND(tLayerCondtn!H4 ="E",tLayerCondtn!M4 ="MM")),
tLayerCondtn!O4,0)</f>
        <v>0</v>
      </c>
      <c r="GG10" s="8">
        <v>0</v>
      </c>
      <c r="GH10" s="8">
        <v>0</v>
      </c>
      <c r="GI10" s="8">
        <f>IF(tLayerCondtn!H4="C",tLayerCondtn!I4,0)</f>
        <v>0</v>
      </c>
      <c r="GJ10" s="8">
        <v>0</v>
      </c>
      <c r="GK10" s="8">
        <v>0</v>
      </c>
      <c r="GL10" s="8">
        <f>IF(tLayerCondtn!H4="C",tLayerCondtn!J4,0)</f>
        <v>0</v>
      </c>
      <c r="GM10" s="8">
        <v>0</v>
      </c>
      <c r="GN10" s="8">
        <v>0</v>
      </c>
      <c r="GO10" s="8">
        <f>IF(tLayerCondtn!H4="C",tLayerCondtn!K4,0)</f>
        <v>0</v>
      </c>
      <c r="GP10" s="8">
        <v>0</v>
      </c>
      <c r="GQ10" s="8">
        <v>0</v>
      </c>
      <c r="GR10" s="8">
        <f>IF(OR(tLayerCondtn!H4="C",tLayerCondtn!H4="CB"),tLayerCondtn!L4,0)</f>
        <v>0</v>
      </c>
      <c r="GS10" s="8">
        <v>0</v>
      </c>
      <c r="GT10" s="8">
        <v>0</v>
      </c>
      <c r="GU10" s="8">
        <f>IF(tLayerCondtn!H4="CB",tLayerCondtn!I4,0)</f>
        <v>0</v>
      </c>
      <c r="GV10" s="8">
        <v>0</v>
      </c>
      <c r="GW10" s="8">
        <v>0</v>
      </c>
      <c r="GX10" s="8">
        <f>IF(tLayerCondtn!H4="B",tLayerCondtn!I4,IF(tLayerCondtn!H4="E",tLayerCondtn!J4,0))</f>
        <v>100000000</v>
      </c>
    </row>
    <row r="11" spans="1:206" x14ac:dyDescent="0.25">
      <c r="A11" s="11" t="str">
        <f>VLOOKUP(VLOOKUP(tLayerCondtn!C5,tExpSet_tCntrct_tLayer!$A$10:$AA$11,2,0),tExpSet_tCntrct_tLayer!$A$2:$H$3,2,0)</f>
        <v>Columnwise</v>
      </c>
      <c r="B11" s="9"/>
      <c r="C11" s="9"/>
      <c r="D11" s="10">
        <f>VLOOKUP(tLayerCondtn!C5,tExpSet_tCntrct_tLayer!$A$10:$AA$11,3,0)</f>
        <v>1</v>
      </c>
      <c r="E11" s="10" t="str">
        <f>VLOOKUP(tLayerCondtn!C5,tExpSet_tCntrct_tLayer!$A$10:$AA$11,12,0)</f>
        <v>ABC</v>
      </c>
      <c r="F11" s="9"/>
      <c r="G11" s="10" t="str">
        <f>VLOOKUP(tLayerCondtn!C5,tExpSet_tCntrct_tLayer!$A$10:$AA$11,5,0)</f>
        <v>S</v>
      </c>
      <c r="H11" s="10">
        <f>VLOOKUP(tLayerCondtn!C5,tExpSet_tCntrct_tLayer!$A$10:$AA$11,16,0)</f>
        <v>0</v>
      </c>
      <c r="I11" s="9"/>
      <c r="J11" s="10" t="str">
        <f>VLOOKUP(tLayerCondtn!C5,tExpSet_tCntrct_tLayer!$A$10:$AA$11,7,0)</f>
        <v>USD</v>
      </c>
      <c r="K11" s="10" t="str">
        <f>VLOOKUP(tLayerCondtn!C5,tExpSet_tCntrct_tLayer!$A$10:$AA$11,20,0)</f>
        <v>NULL</v>
      </c>
      <c r="L11" s="10" t="str">
        <f>VLOOKUP(tLayerCondtn!C5,tExpSet_tCntrct_tLayer!$A$10:$AA$11,21,0)</f>
        <v>NULL</v>
      </c>
      <c r="M11" s="10" t="str">
        <f>VLOOKUP(tLayerCondtn!C5,tExpSet_tCntrct_tLayer!$A$10:$AA$11,22,0)</f>
        <v>NULL</v>
      </c>
      <c r="N11" s="10" t="str">
        <f>VLOOKUP(tLayerCondtn!C5,tExpSet_tCntrct_tLayer!$A$10:$AA$11,23,0)</f>
        <v>NULL</v>
      </c>
      <c r="O11" s="10" t="str">
        <f>VLOOKUP(tLayerCondtn!C5,tExpSet_tCntrct_tLayer!$A$10:$AA$11,24,0)</f>
        <v>NULL</v>
      </c>
      <c r="P11" s="11" t="str">
        <f>VLOOKUP(VLOOKUP(tLayerCondtn!C5,tExpSet_tCntrct_tLayer!$A$10:$AA$11,6,0),ForPerilLookUp!$E$2:$H$6,3,0)</f>
        <v>QEQ;QFF;QLS;BFR;OO1;QSL;XX1;WSS;WW2;MM1;QTS;BBF;ZZ1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10">
        <f>VLOOKUP(tLayerCondtn!B5,tExpSet_tCntrct_tLayer!$A$15:$R$18,3,0)</f>
        <v>1</v>
      </c>
      <c r="BN11" s="111"/>
      <c r="BO11" s="35">
        <f>VLOOKUP(tLayerCondtn!C5,tExpSet_tCntrct_tLayer!$A$10:$AA$11,8,0)</f>
        <v>43466</v>
      </c>
      <c r="BP11" s="13">
        <f>VLOOKUP(tLayerCondtn!C5,tExpSet_tCntrct_tLayer!$A$10:$AA$11,9,0)</f>
        <v>43831</v>
      </c>
      <c r="BQ11" s="53">
        <f>VLOOKUP(tLayerCondtn!C5,tExpSet_tCntrct_tLayer!$A$10:$AA$11,13,0)</f>
        <v>0</v>
      </c>
      <c r="BR11" s="10">
        <f>VLOOKUP(tLayerCondtn!C5,tExpSet_tCntrct_tLayer!$A$10:$AA$11,14,0)</f>
        <v>0</v>
      </c>
      <c r="BS11" s="10">
        <f>VLOOKUP(tLayerCondtn!C5,tExpSet_tCntrct_tLayer!$A$10:$AA$11,15,0)</f>
        <v>0</v>
      </c>
      <c r="BT11" s="10" t="str">
        <f>VLOOKUP(tLayerCondtn!C5,tExpSet_tCntrct_tLayer!$A$10:$AA$11,10,0)</f>
        <v>Commercial</v>
      </c>
      <c r="BU11" s="9"/>
      <c r="BV11" s="11" t="str">
        <f>VLOOKUP(VLOOKUP(tLayerCondtn!B5,tExpSet_tCntrct_tLayer!$A$15:$R$18,4,0),ForPerilLookUp!$E$2:$H$6,3,0)</f>
        <v>QEQ;QFF;QLS;BFR;OO1;QSL;XX1;WSS;WW2;MM1;QTS;BBF;ZZ1</v>
      </c>
      <c r="BW11" s="10">
        <f>VLOOKUP(tLayerCondtn!B5,tExpSet_tCntrct_tLayer!$A$15:$R$18,13,0)</f>
        <v>15000</v>
      </c>
      <c r="BX11" s="9"/>
      <c r="BY11" s="9"/>
      <c r="BZ11" s="9"/>
      <c r="CA11" s="9"/>
      <c r="CB11" s="8">
        <f>IF(VLOOKUP(tLayerCondtn!B5,tExpSet_tCntrct_tLayer!$A$15:$R$18,5,0)="E",VLOOKUP(tLayerCondtn!B5,tExpSet_tCntrct_tLayer!$A$15:$R$18,7,0),0)</f>
        <v>0.05</v>
      </c>
      <c r="CC11" s="8">
        <f>IF(VLOOKUP(tLayerCondtn!B5,tExpSet_tCntrct_tLayer!$A$15:$R$18,5,0)="E",VLOOKUP(tLayerCondtn!B5,tExpSet_tCntrct_tLayer!$A$15:$R$18,6,0),IF(VLOOKUP(tLayerCondtn!B5,tExpSet_tCntrct_tLayer!$A$15:$R$18,5,0)="N",0,0))</f>
        <v>10000000</v>
      </c>
      <c r="CD11" s="8">
        <f>IF(VLOOKUP(tLayerCondtn!B5,tExpSet_tCntrct_tLayer!$A$15:$R$18,5,0)="E",VLOOKUP(tLayerCondtn!B5,tExpSet_tCntrct_tLayer!$A$15:$R$18,9,0),0)</f>
        <v>2500000</v>
      </c>
      <c r="CE11" s="9"/>
      <c r="CF11" s="11" t="str">
        <f>VLOOKUP(VLOOKUP(tLayerCondtn!B5,tExpSet_tCntrct_tLayer!$A$15:$R$18,4,0),ForPerilLookUp!$E$2:$H$6,3,0)</f>
        <v>QEQ;QFF;QLS;BFR;OO1;QSL;XX1;WSS;WW2;MM1;QTS;BBF;ZZ1</v>
      </c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8" t="str">
        <f>IF(VLOOKUP(tLayerCondtn!B5,tExpSet_tCntrct_tLayer!$A$15:$R$18,10,0)="FR",2,"")</f>
        <v/>
      </c>
      <c r="DG11" s="8" t="str">
        <f>IF(VLOOKUP(tLayerCondtn!B5,tExpSet_tCntrct_tLayer!$A$15:$R$18,10,0)="PL",1,"")</f>
        <v/>
      </c>
      <c r="DH11" s="8" t="str">
        <f>IF(OR(OR(VLOOKUP(tLayerCondtn!B5,tExpSet_tCntrct_tLayer!$A$15:$R$18,10,0)="B",VLOOKUP(tLayerCondtn!B5,tExpSet_tCntrct_tLayer!$A$15:$R$18,10,0)="FR"),
VLOOKUP(tLayerCondtn!B5,tExpSet_tCntrct_tLayer!$A$15:$R$18,10,0)="PL"),VLOOKUP(tLayerCondtn!B5,tExpSet_tCntrct_tLayer!$A$15:$R$18,11,0),"")</f>
        <v/>
      </c>
      <c r="DI11" s="8" t="str">
        <f>IF(OR(VLOOKUP(tLayerCondtn!B5,tExpSet_tCntrct_tLayer!$A$15:$R$18,10,0)="MI",VLOOKUP(tLayerCondtn!B5,tExpSet_tCntrct_tLayer!$A$15:$R$18,10,0)="MM"),VLOOKUP(tLayerCondtn!B5,tExpSet_tCntrct_tLayer!$A$15:$R$18,11,0),"")</f>
        <v/>
      </c>
      <c r="DJ11" s="8" t="str">
        <f>IF(OR(VLOOKUP(tLayerCondtn!B5,tExpSet_tCntrct_tLayer!$A$15:$R$18,10,0)="MA",VLOOKUP(tLayerCondtn!B5,tExpSet_tCntrct_tLayer!$A$15:$R$18,10,0)="MM"),VLOOKUP(tLayerCondtn!B5,tExpSet_tCntrct_tLayer!$A$15:$R$18,12,0),"")</f>
        <v/>
      </c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8">
        <v>0</v>
      </c>
      <c r="EA11" s="8">
        <v>0</v>
      </c>
      <c r="EB11" s="8">
        <f>IF(VLOOKUP(tLayerCondtn!B5,tExpSet_tCntrct_tLayer!$A$15:$R$18,5,0)="B",VLOOKUP(tLayerCondtn!B5,tExpSet_tCntrct_tLayer!$A$15:$R$18,6,0),IF(VLOOKUP(tLayerCondtn!B5,tExpSet_tCntrct_tLayer!$A$15:$R$18,5,0)="N",0,0))</f>
        <v>0</v>
      </c>
      <c r="EC11" s="2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9"/>
      <c r="EV11" s="9"/>
      <c r="EW11" s="9"/>
      <c r="EX11" s="9"/>
      <c r="EY11" s="9"/>
      <c r="EZ11" s="10">
        <f>VLOOKUP(CONCATENATE(tLayerCondtn!C5,"_",tLayerCondtn!F5),ForCondNumber!$G$92:$J$105,4,0)</f>
        <v>4</v>
      </c>
      <c r="FA11" s="10" t="str">
        <f>tLayerCondtn!F5</f>
        <v>TC_OTHER</v>
      </c>
      <c r="FB11" s="14" t="str">
        <f>VLOOKUP(tLayerCondtn!E5,ForPerilLookUp!$E$2:$H$6,3)</f>
        <v>WSS;OO1;WW2</v>
      </c>
      <c r="FC11" s="8">
        <v>0</v>
      </c>
      <c r="FD11" s="8">
        <v>0</v>
      </c>
      <c r="FE11" s="8">
        <f>IF(tLayerCondtn!H5="C", tLayerCondtn!P5,0)</f>
        <v>0</v>
      </c>
      <c r="FF11" s="9"/>
      <c r="FG11" s="9"/>
      <c r="FH11" s="8">
        <v>0</v>
      </c>
      <c r="FI11" s="8">
        <v>0</v>
      </c>
      <c r="FJ11" s="8">
        <f>IF(tLayerCondtn!H5="C", tLayerCondtn!Q5,0)</f>
        <v>0</v>
      </c>
      <c r="FK11" s="9"/>
      <c r="FL11" s="9"/>
      <c r="FM11" s="8">
        <v>0</v>
      </c>
      <c r="FN11" s="8">
        <v>0</v>
      </c>
      <c r="FO11" s="8">
        <f>IF(tLayerCondtn!H5="C", tLayerCondtn!R5,0)</f>
        <v>0</v>
      </c>
      <c r="FP11" s="9"/>
      <c r="FQ11" s="9"/>
      <c r="FR11" s="8">
        <v>0</v>
      </c>
      <c r="FS11" s="8">
        <v>0</v>
      </c>
      <c r="FT11" s="8">
        <f>IF(OR(tLayerCondtn!H5="C",tLayerCondtn!H5="CB"), tLayerCondtn!S5,0)</f>
        <v>0</v>
      </c>
      <c r="FU11" s="9"/>
      <c r="FV11" s="9"/>
      <c r="FW11" s="8">
        <v>0</v>
      </c>
      <c r="FX11" s="8">
        <v>0</v>
      </c>
      <c r="FY11" s="8">
        <f>IF(tLayerCondtn!H5="CB", tLayerCondtn!P5,0)</f>
        <v>0</v>
      </c>
      <c r="FZ11" s="9"/>
      <c r="GA11" s="9"/>
      <c r="GB11" s="8">
        <v>0</v>
      </c>
      <c r="GC11" s="8">
        <v>0</v>
      </c>
      <c r="GD11" s="8">
        <v>0</v>
      </c>
      <c r="GE11" s="8">
        <f>IF(OR(OR(OR(AND(tLayerCondtn!H5 ="B",tLayerCondtn!M5 ="MI"),AND(tLayerCondtn!H5 ="B",tLayerCondtn!M5 ="MM")),
AND(tLayerCondtn!H5 ="E",tLayerCondtn!M5 ="MI")),
AND(tLayerCondtn!H5 ="E",tLayerCondtn!M5 ="MM")),
tLayerCondtn!N5,0)</f>
        <v>50000</v>
      </c>
      <c r="GF11" s="8">
        <f>IF(OR(OR(OR(AND(tLayerCondtn!H5 ="B",tLayerCondtn!M5 ="MA"),AND(tLayerCondtn!H5 ="B",tLayerCondtn!M5 ="MM")),
AND(tLayerCondtn!H5 ="E",tLayerCondtn!M5 ="MA")),
AND(tLayerCondtn!H5 ="E",tLayerCondtn!M5 ="MM")),
tLayerCondtn!O5,0)</f>
        <v>0</v>
      </c>
      <c r="GG11" s="8">
        <v>0</v>
      </c>
      <c r="GH11" s="8">
        <v>0</v>
      </c>
      <c r="GI11" s="8">
        <f>IF(tLayerCondtn!H5="C",tLayerCondtn!I5,0)</f>
        <v>0</v>
      </c>
      <c r="GJ11" s="8">
        <v>0</v>
      </c>
      <c r="GK11" s="8">
        <v>0</v>
      </c>
      <c r="GL11" s="8">
        <f>IF(tLayerCondtn!H5="C",tLayerCondtn!J5,0)</f>
        <v>0</v>
      </c>
      <c r="GM11" s="8">
        <v>0</v>
      </c>
      <c r="GN11" s="8">
        <v>0</v>
      </c>
      <c r="GO11" s="8">
        <f>IF(tLayerCondtn!H5="C",tLayerCondtn!K5,0)</f>
        <v>0</v>
      </c>
      <c r="GP11" s="8">
        <v>0</v>
      </c>
      <c r="GQ11" s="8">
        <v>0</v>
      </c>
      <c r="GR11" s="8">
        <f>IF(OR(tLayerCondtn!H5="C",tLayerCondtn!H5="CB"),tLayerCondtn!L5,0)</f>
        <v>0</v>
      </c>
      <c r="GS11" s="8">
        <v>0</v>
      </c>
      <c r="GT11" s="8">
        <v>0</v>
      </c>
      <c r="GU11" s="8">
        <f>IF(tLayerCondtn!H5="CB",tLayerCondtn!I5,0)</f>
        <v>0</v>
      </c>
      <c r="GV11" s="8">
        <v>0</v>
      </c>
      <c r="GW11" s="8">
        <v>0</v>
      </c>
      <c r="GX11" s="8">
        <f>IF(tLayerCondtn!H5="B",tLayerCondtn!I5,IF(tLayerCondtn!H5="E",tLayerCondtn!J5,0))</f>
        <v>999999999999</v>
      </c>
    </row>
    <row r="12" spans="1:206" x14ac:dyDescent="0.25">
      <c r="A12" s="11" t="str">
        <f>VLOOKUP(VLOOKUP(tLayerCondtn!C6,tExpSet_tCntrct_tLayer!$A$10:$AA$11,2,0),tExpSet_tCntrct_tLayer!$A$2:$H$3,2,0)</f>
        <v>Columnwise</v>
      </c>
      <c r="B12" s="9"/>
      <c r="C12" s="9"/>
      <c r="D12" s="10">
        <f>VLOOKUP(tLayerCondtn!C6,tExpSet_tCntrct_tLayer!$A$10:$AA$11,3,0)</f>
        <v>1</v>
      </c>
      <c r="E12" s="10" t="str">
        <f>VLOOKUP(tLayerCondtn!C6,tExpSet_tCntrct_tLayer!$A$10:$AA$11,12,0)</f>
        <v>ABC</v>
      </c>
      <c r="F12" s="9"/>
      <c r="G12" s="10" t="str">
        <f>VLOOKUP(tLayerCondtn!C6,tExpSet_tCntrct_tLayer!$A$10:$AA$11,5,0)</f>
        <v>S</v>
      </c>
      <c r="H12" s="10">
        <f>VLOOKUP(tLayerCondtn!C6,tExpSet_tCntrct_tLayer!$A$10:$AA$11,16,0)</f>
        <v>0</v>
      </c>
      <c r="I12" s="9"/>
      <c r="J12" s="10" t="str">
        <f>VLOOKUP(tLayerCondtn!C6,tExpSet_tCntrct_tLayer!$A$10:$AA$11,7,0)</f>
        <v>USD</v>
      </c>
      <c r="K12" s="10" t="str">
        <f>VLOOKUP(tLayerCondtn!C6,tExpSet_tCntrct_tLayer!$A$10:$AA$11,20,0)</f>
        <v>NULL</v>
      </c>
      <c r="L12" s="10" t="str">
        <f>VLOOKUP(tLayerCondtn!C6,tExpSet_tCntrct_tLayer!$A$10:$AA$11,21,0)</f>
        <v>NULL</v>
      </c>
      <c r="M12" s="10" t="str">
        <f>VLOOKUP(tLayerCondtn!C6,tExpSet_tCntrct_tLayer!$A$10:$AA$11,22,0)</f>
        <v>NULL</v>
      </c>
      <c r="N12" s="10" t="str">
        <f>VLOOKUP(tLayerCondtn!C6,tExpSet_tCntrct_tLayer!$A$10:$AA$11,23,0)</f>
        <v>NULL</v>
      </c>
      <c r="O12" s="10" t="str">
        <f>VLOOKUP(tLayerCondtn!C6,tExpSet_tCntrct_tLayer!$A$10:$AA$11,24,0)</f>
        <v>NULL</v>
      </c>
      <c r="P12" s="11" t="str">
        <f>VLOOKUP(VLOOKUP(tLayerCondtn!C6,tExpSet_tCntrct_tLayer!$A$10:$AA$11,6,0),ForPerilLookUp!$E$2:$H$6,3,0)</f>
        <v>QEQ;QFF;QLS;BFR;OO1;QSL;XX1;WSS;WW2;MM1;QTS;BBF;ZZ1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10">
        <f>VLOOKUP(tLayerCondtn!B6,tExpSet_tCntrct_tLayer!$A$15:$R$18,3,0)</f>
        <v>1</v>
      </c>
      <c r="BN12" s="111"/>
      <c r="BO12" s="35">
        <f>VLOOKUP(tLayerCondtn!C6,tExpSet_tCntrct_tLayer!$A$10:$AA$11,8,0)</f>
        <v>43466</v>
      </c>
      <c r="BP12" s="13">
        <f>VLOOKUP(tLayerCondtn!C6,tExpSet_tCntrct_tLayer!$A$10:$AA$11,9,0)</f>
        <v>43831</v>
      </c>
      <c r="BQ12" s="53">
        <f>VLOOKUP(tLayerCondtn!C6,tExpSet_tCntrct_tLayer!$A$10:$AA$11,13,0)</f>
        <v>0</v>
      </c>
      <c r="BR12" s="10">
        <f>VLOOKUP(tLayerCondtn!C6,tExpSet_tCntrct_tLayer!$A$10:$AA$11,14,0)</f>
        <v>0</v>
      </c>
      <c r="BS12" s="10">
        <f>VLOOKUP(tLayerCondtn!C6,tExpSet_tCntrct_tLayer!$A$10:$AA$11,15,0)</f>
        <v>0</v>
      </c>
      <c r="BT12" s="10" t="str">
        <f>VLOOKUP(tLayerCondtn!C6,tExpSet_tCntrct_tLayer!$A$10:$AA$11,10,0)</f>
        <v>Commercial</v>
      </c>
      <c r="BU12" s="9"/>
      <c r="BV12" s="11" t="str">
        <f>VLOOKUP(VLOOKUP(tLayerCondtn!B6,tExpSet_tCntrct_tLayer!$A$15:$R$18,4,0),ForPerilLookUp!$E$2:$H$6,3,0)</f>
        <v>QEQ;QFF;QLS;BFR;OO1;QSL;XX1;WSS;WW2;MM1;QTS;BBF;ZZ1</v>
      </c>
      <c r="BW12" s="10">
        <f>VLOOKUP(tLayerCondtn!B6,tExpSet_tCntrct_tLayer!$A$15:$R$18,13,0)</f>
        <v>15000</v>
      </c>
      <c r="BX12" s="9"/>
      <c r="BY12" s="9"/>
      <c r="BZ12" s="9"/>
      <c r="CA12" s="9"/>
      <c r="CB12" s="8">
        <f>IF(VLOOKUP(tLayerCondtn!B6,tExpSet_tCntrct_tLayer!$A$15:$R$18,5,0)="E",VLOOKUP(tLayerCondtn!B6,tExpSet_tCntrct_tLayer!$A$15:$R$18,7,0),0)</f>
        <v>0.05</v>
      </c>
      <c r="CC12" s="8">
        <f>IF(VLOOKUP(tLayerCondtn!B6,tExpSet_tCntrct_tLayer!$A$15:$R$18,5,0)="E",VLOOKUP(tLayerCondtn!B6,tExpSet_tCntrct_tLayer!$A$15:$R$18,6,0),IF(VLOOKUP(tLayerCondtn!B6,tExpSet_tCntrct_tLayer!$A$15:$R$18,5,0)="N",0,0))</f>
        <v>10000000</v>
      </c>
      <c r="CD12" s="8">
        <f>IF(VLOOKUP(tLayerCondtn!B6,tExpSet_tCntrct_tLayer!$A$15:$R$18,5,0)="E",VLOOKUP(tLayerCondtn!B6,tExpSet_tCntrct_tLayer!$A$15:$R$18,9,0),0)</f>
        <v>2500000</v>
      </c>
      <c r="CE12" s="9"/>
      <c r="CF12" s="11" t="str">
        <f>VLOOKUP(VLOOKUP(tLayerCondtn!B6,tExpSet_tCntrct_tLayer!$A$15:$R$18,4,0),ForPerilLookUp!$E$2:$H$6,3,0)</f>
        <v>QEQ;QFF;QLS;BFR;OO1;QSL;XX1;WSS;WW2;MM1;QTS;BBF;ZZ1</v>
      </c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8" t="str">
        <f>IF(VLOOKUP(tLayerCondtn!B6,tExpSet_tCntrct_tLayer!$A$15:$R$18,10,0)="FR",2,"")</f>
        <v/>
      </c>
      <c r="DG12" s="8" t="str">
        <f>IF(VLOOKUP(tLayerCondtn!B6,tExpSet_tCntrct_tLayer!$A$15:$R$18,10,0)="PL",1,"")</f>
        <v/>
      </c>
      <c r="DH12" s="8" t="str">
        <f>IF(OR(OR(VLOOKUP(tLayerCondtn!B6,tExpSet_tCntrct_tLayer!$A$15:$R$18,10,0)="B",VLOOKUP(tLayerCondtn!B6,tExpSet_tCntrct_tLayer!$A$15:$R$18,10,0)="FR"),
VLOOKUP(tLayerCondtn!B6,tExpSet_tCntrct_tLayer!$A$15:$R$18,10,0)="PL"),VLOOKUP(tLayerCondtn!B6,tExpSet_tCntrct_tLayer!$A$15:$R$18,11,0),"")</f>
        <v/>
      </c>
      <c r="DI12" s="8" t="str">
        <f>IF(OR(VLOOKUP(tLayerCondtn!B6,tExpSet_tCntrct_tLayer!$A$15:$R$18,10,0)="MI",VLOOKUP(tLayerCondtn!B6,tExpSet_tCntrct_tLayer!$A$15:$R$18,10,0)="MM"),VLOOKUP(tLayerCondtn!B6,tExpSet_tCntrct_tLayer!$A$15:$R$18,11,0),"")</f>
        <v/>
      </c>
      <c r="DJ12" s="8" t="str">
        <f>IF(OR(VLOOKUP(tLayerCondtn!B6,tExpSet_tCntrct_tLayer!$A$15:$R$18,10,0)="MA",VLOOKUP(tLayerCondtn!B6,tExpSet_tCntrct_tLayer!$A$15:$R$18,10,0)="MM"),VLOOKUP(tLayerCondtn!B6,tExpSet_tCntrct_tLayer!$A$15:$R$18,12,0),"")</f>
        <v/>
      </c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8">
        <v>0</v>
      </c>
      <c r="EA12" s="8">
        <v>0</v>
      </c>
      <c r="EB12" s="8">
        <f>IF(VLOOKUP(tLayerCondtn!B6,tExpSet_tCntrct_tLayer!$A$15:$R$18,5,0)="B",VLOOKUP(tLayerCondtn!B6,tExpSet_tCntrct_tLayer!$A$15:$R$18,6,0),IF(VLOOKUP(tLayerCondtn!B6,tExpSet_tCntrct_tLayer!$A$15:$R$18,5,0)="N",0,0))</f>
        <v>0</v>
      </c>
      <c r="EC12" s="2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9"/>
      <c r="EV12" s="9"/>
      <c r="EW12" s="9"/>
      <c r="EX12" s="9"/>
      <c r="EY12" s="9"/>
      <c r="EZ12" s="10">
        <f>VLOOKUP(CONCATENATE(tLayerCondtn!C6,"_",tLayerCondtn!F6),ForCondNumber!$G$92:$J$105,4,0)</f>
        <v>5</v>
      </c>
      <c r="FA12" s="10" t="str">
        <f>tLayerCondtn!F6</f>
        <v>TC_TIER1</v>
      </c>
      <c r="FB12" s="14" t="str">
        <f>VLOOKUP(tLayerCondtn!E6,ForPerilLookUp!$E$2:$H$6,3)</f>
        <v>WSS;OO1;WW2</v>
      </c>
      <c r="FC12" s="8">
        <v>0</v>
      </c>
      <c r="FD12" s="8">
        <v>0</v>
      </c>
      <c r="FE12" s="8">
        <f>IF(tLayerCondtn!H6="C", tLayerCondtn!P6,0)</f>
        <v>0</v>
      </c>
      <c r="FF12" s="9"/>
      <c r="FG12" s="9"/>
      <c r="FH12" s="8">
        <v>0</v>
      </c>
      <c r="FI12" s="8">
        <v>0</v>
      </c>
      <c r="FJ12" s="8">
        <f>IF(tLayerCondtn!H6="C", tLayerCondtn!Q6,0)</f>
        <v>0</v>
      </c>
      <c r="FK12" s="9"/>
      <c r="FL12" s="9"/>
      <c r="FM12" s="8">
        <v>0</v>
      </c>
      <c r="FN12" s="8">
        <v>0</v>
      </c>
      <c r="FO12" s="8">
        <f>IF(tLayerCondtn!H6="C", tLayerCondtn!R6,0)</f>
        <v>0</v>
      </c>
      <c r="FP12" s="9"/>
      <c r="FQ12" s="9"/>
      <c r="FR12" s="8">
        <v>0</v>
      </c>
      <c r="FS12" s="8">
        <v>0</v>
      </c>
      <c r="FT12" s="8">
        <f>IF(OR(tLayerCondtn!H6="C",tLayerCondtn!H6="CB"), tLayerCondtn!S6,0)</f>
        <v>0</v>
      </c>
      <c r="FU12" s="9"/>
      <c r="FV12" s="9"/>
      <c r="FW12" s="8">
        <v>0</v>
      </c>
      <c r="FX12" s="8">
        <v>0</v>
      </c>
      <c r="FY12" s="8">
        <f>IF(tLayerCondtn!H6="CB", tLayerCondtn!P6,0)</f>
        <v>0</v>
      </c>
      <c r="FZ12" s="9"/>
      <c r="GA12" s="9"/>
      <c r="GB12" s="8">
        <v>0</v>
      </c>
      <c r="GC12" s="8">
        <v>0</v>
      </c>
      <c r="GD12" s="8">
        <v>0</v>
      </c>
      <c r="GE12" s="8">
        <f>IF(OR(OR(OR(AND(tLayerCondtn!H6 ="B",tLayerCondtn!M6 ="MI"),AND(tLayerCondtn!H6 ="B",tLayerCondtn!M6 ="MM")),
AND(tLayerCondtn!H6 ="E",tLayerCondtn!M6 ="MI")),
AND(tLayerCondtn!H6 ="E",tLayerCondtn!M6 ="MM")),
tLayerCondtn!N6,0)</f>
        <v>75000</v>
      </c>
      <c r="GF12" s="8">
        <f>IF(OR(OR(OR(AND(tLayerCondtn!H6 ="B",tLayerCondtn!M6 ="MA"),AND(tLayerCondtn!H6 ="B",tLayerCondtn!M6 ="MM")),
AND(tLayerCondtn!H6 ="E",tLayerCondtn!M6 ="MA")),
AND(tLayerCondtn!H6 ="E",tLayerCondtn!M6 ="MM")),
tLayerCondtn!O6,0)</f>
        <v>0</v>
      </c>
      <c r="GG12" s="8">
        <v>0</v>
      </c>
      <c r="GH12" s="8">
        <v>0</v>
      </c>
      <c r="GI12" s="8">
        <f>IF(tLayerCondtn!H6="C",tLayerCondtn!I6,0)</f>
        <v>0</v>
      </c>
      <c r="GJ12" s="8">
        <v>0</v>
      </c>
      <c r="GK12" s="8">
        <v>0</v>
      </c>
      <c r="GL12" s="8">
        <f>IF(tLayerCondtn!H6="C",tLayerCondtn!J6,0)</f>
        <v>0</v>
      </c>
      <c r="GM12" s="8">
        <v>0</v>
      </c>
      <c r="GN12" s="8">
        <v>0</v>
      </c>
      <c r="GO12" s="8">
        <f>IF(tLayerCondtn!H6="C",tLayerCondtn!K6,0)</f>
        <v>0</v>
      </c>
      <c r="GP12" s="8">
        <v>0</v>
      </c>
      <c r="GQ12" s="8">
        <v>0</v>
      </c>
      <c r="GR12" s="8">
        <f>IF(OR(tLayerCondtn!H6="C",tLayerCondtn!H6="CB"),tLayerCondtn!L6,0)</f>
        <v>0</v>
      </c>
      <c r="GS12" s="8">
        <v>0</v>
      </c>
      <c r="GT12" s="8">
        <v>0</v>
      </c>
      <c r="GU12" s="8">
        <f>IF(tLayerCondtn!H6="CB",tLayerCondtn!I6,0)</f>
        <v>0</v>
      </c>
      <c r="GV12" s="8">
        <v>0</v>
      </c>
      <c r="GW12" s="8">
        <v>0</v>
      </c>
      <c r="GX12" s="8">
        <f>IF(tLayerCondtn!H6="B",tLayerCondtn!I6,IF(tLayerCondtn!H6="E",tLayerCondtn!J6,0))</f>
        <v>3500000</v>
      </c>
    </row>
    <row r="13" spans="1:206" x14ac:dyDescent="0.25">
      <c r="A13" s="11" t="str">
        <f>VLOOKUP(VLOOKUP(tLayerCondtn!C7,tExpSet_tCntrct_tLayer!$A$10:$AA$11,2,0),tExpSet_tCntrct_tLayer!$A$2:$H$3,2,0)</f>
        <v>Columnwise</v>
      </c>
      <c r="B13" s="9"/>
      <c r="C13" s="9"/>
      <c r="D13" s="10">
        <f>VLOOKUP(tLayerCondtn!C7,tExpSet_tCntrct_tLayer!$A$10:$AA$11,3,0)</f>
        <v>1</v>
      </c>
      <c r="E13" s="10" t="str">
        <f>VLOOKUP(tLayerCondtn!C7,tExpSet_tCntrct_tLayer!$A$10:$AA$11,12,0)</f>
        <v>ABC</v>
      </c>
      <c r="F13" s="9"/>
      <c r="G13" s="10" t="str">
        <f>VLOOKUP(tLayerCondtn!C7,tExpSet_tCntrct_tLayer!$A$10:$AA$11,5,0)</f>
        <v>S</v>
      </c>
      <c r="H13" s="10">
        <f>VLOOKUP(tLayerCondtn!C7,tExpSet_tCntrct_tLayer!$A$10:$AA$11,16,0)</f>
        <v>0</v>
      </c>
      <c r="I13" s="9"/>
      <c r="J13" s="10" t="str">
        <f>VLOOKUP(tLayerCondtn!C7,tExpSet_tCntrct_tLayer!$A$10:$AA$11,7,0)</f>
        <v>USD</v>
      </c>
      <c r="K13" s="10" t="str">
        <f>VLOOKUP(tLayerCondtn!C7,tExpSet_tCntrct_tLayer!$A$10:$AA$11,20,0)</f>
        <v>NULL</v>
      </c>
      <c r="L13" s="10" t="str">
        <f>VLOOKUP(tLayerCondtn!C7,tExpSet_tCntrct_tLayer!$A$10:$AA$11,21,0)</f>
        <v>NULL</v>
      </c>
      <c r="M13" s="10" t="str">
        <f>VLOOKUP(tLayerCondtn!C7,tExpSet_tCntrct_tLayer!$A$10:$AA$11,22,0)</f>
        <v>NULL</v>
      </c>
      <c r="N13" s="10" t="str">
        <f>VLOOKUP(tLayerCondtn!C7,tExpSet_tCntrct_tLayer!$A$10:$AA$11,23,0)</f>
        <v>NULL</v>
      </c>
      <c r="O13" s="10" t="str">
        <f>VLOOKUP(tLayerCondtn!C7,tExpSet_tCntrct_tLayer!$A$10:$AA$11,24,0)</f>
        <v>NULL</v>
      </c>
      <c r="P13" s="11" t="str">
        <f>VLOOKUP(VLOOKUP(tLayerCondtn!C7,tExpSet_tCntrct_tLayer!$A$10:$AA$11,6,0),ForPerilLookUp!$E$2:$H$6,3,0)</f>
        <v>QEQ;QFF;QLS;BFR;OO1;QSL;XX1;WSS;WW2;MM1;QTS;BBF;ZZ1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10">
        <f>VLOOKUP(tLayerCondtn!B7,tExpSet_tCntrct_tLayer!$A$15:$R$18,3,0)</f>
        <v>1</v>
      </c>
      <c r="BN13" s="111"/>
      <c r="BO13" s="35">
        <f>VLOOKUP(tLayerCondtn!C7,tExpSet_tCntrct_tLayer!$A$10:$AA$11,8,0)</f>
        <v>43466</v>
      </c>
      <c r="BP13" s="13">
        <f>VLOOKUP(tLayerCondtn!C7,tExpSet_tCntrct_tLayer!$A$10:$AA$11,9,0)</f>
        <v>43831</v>
      </c>
      <c r="BQ13" s="53">
        <f>VLOOKUP(tLayerCondtn!C7,tExpSet_tCntrct_tLayer!$A$10:$AA$11,13,0)</f>
        <v>0</v>
      </c>
      <c r="BR13" s="10">
        <f>VLOOKUP(tLayerCondtn!C7,tExpSet_tCntrct_tLayer!$A$10:$AA$11,14,0)</f>
        <v>0</v>
      </c>
      <c r="BS13" s="10">
        <f>VLOOKUP(tLayerCondtn!C7,tExpSet_tCntrct_tLayer!$A$10:$AA$11,15,0)</f>
        <v>0</v>
      </c>
      <c r="BT13" s="10" t="str">
        <f>VLOOKUP(tLayerCondtn!C7,tExpSet_tCntrct_tLayer!$A$10:$AA$11,10,0)</f>
        <v>Commercial</v>
      </c>
      <c r="BU13" s="9"/>
      <c r="BV13" s="11" t="str">
        <f>VLOOKUP(VLOOKUP(tLayerCondtn!B7,tExpSet_tCntrct_tLayer!$A$15:$R$18,4,0),ForPerilLookUp!$E$2:$H$6,3,0)</f>
        <v>QEQ;QFF;QLS;BFR;OO1;QSL;XX1;WSS;WW2;MM1;QTS;BBF;ZZ1</v>
      </c>
      <c r="BW13" s="10">
        <f>VLOOKUP(tLayerCondtn!B7,tExpSet_tCntrct_tLayer!$A$15:$R$18,13,0)</f>
        <v>15000</v>
      </c>
      <c r="BX13" s="9"/>
      <c r="BY13" s="9"/>
      <c r="BZ13" s="9"/>
      <c r="CA13" s="9"/>
      <c r="CB13" s="8">
        <f>IF(VLOOKUP(tLayerCondtn!B7,tExpSet_tCntrct_tLayer!$A$15:$R$18,5,0)="E",VLOOKUP(tLayerCondtn!B7,tExpSet_tCntrct_tLayer!$A$15:$R$18,7,0),0)</f>
        <v>0.05</v>
      </c>
      <c r="CC13" s="8">
        <f>IF(VLOOKUP(tLayerCondtn!B7,tExpSet_tCntrct_tLayer!$A$15:$R$18,5,0)="E",VLOOKUP(tLayerCondtn!B7,tExpSet_tCntrct_tLayer!$A$15:$R$18,6,0),IF(VLOOKUP(tLayerCondtn!B7,tExpSet_tCntrct_tLayer!$A$15:$R$18,5,0)="N",0,0))</f>
        <v>10000000</v>
      </c>
      <c r="CD13" s="8">
        <f>IF(VLOOKUP(tLayerCondtn!B7,tExpSet_tCntrct_tLayer!$A$15:$R$18,5,0)="E",VLOOKUP(tLayerCondtn!B7,tExpSet_tCntrct_tLayer!$A$15:$R$18,9,0),0)</f>
        <v>2500000</v>
      </c>
      <c r="CE13" s="9"/>
      <c r="CF13" s="11" t="str">
        <f>VLOOKUP(VLOOKUP(tLayerCondtn!B7,tExpSet_tCntrct_tLayer!$A$15:$R$18,4,0),ForPerilLookUp!$E$2:$H$6,3,0)</f>
        <v>QEQ;QFF;QLS;BFR;OO1;QSL;XX1;WSS;WW2;MM1;QTS;BBF;ZZ1</v>
      </c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8" t="str">
        <f>IF(VLOOKUP(tLayerCondtn!B7,tExpSet_tCntrct_tLayer!$A$15:$R$18,10,0)="FR",2,"")</f>
        <v/>
      </c>
      <c r="DG13" s="8" t="str">
        <f>IF(VLOOKUP(tLayerCondtn!B7,tExpSet_tCntrct_tLayer!$A$15:$R$18,10,0)="PL",1,"")</f>
        <v/>
      </c>
      <c r="DH13" s="8" t="str">
        <f>IF(OR(OR(VLOOKUP(tLayerCondtn!B7,tExpSet_tCntrct_tLayer!$A$15:$R$18,10,0)="B",VLOOKUP(tLayerCondtn!B7,tExpSet_tCntrct_tLayer!$A$15:$R$18,10,0)="FR"),
VLOOKUP(tLayerCondtn!B7,tExpSet_tCntrct_tLayer!$A$15:$R$18,10,0)="PL"),VLOOKUP(tLayerCondtn!B7,tExpSet_tCntrct_tLayer!$A$15:$R$18,11,0),"")</f>
        <v/>
      </c>
      <c r="DI13" s="8" t="str">
        <f>IF(OR(VLOOKUP(tLayerCondtn!B7,tExpSet_tCntrct_tLayer!$A$15:$R$18,10,0)="MI",VLOOKUP(tLayerCondtn!B7,tExpSet_tCntrct_tLayer!$A$15:$R$18,10,0)="MM"),VLOOKUP(tLayerCondtn!B7,tExpSet_tCntrct_tLayer!$A$15:$R$18,11,0),"")</f>
        <v/>
      </c>
      <c r="DJ13" s="8" t="str">
        <f>IF(OR(VLOOKUP(tLayerCondtn!B7,tExpSet_tCntrct_tLayer!$A$15:$R$18,10,0)="MA",VLOOKUP(tLayerCondtn!B7,tExpSet_tCntrct_tLayer!$A$15:$R$18,10,0)="MM"),VLOOKUP(tLayerCondtn!B7,tExpSet_tCntrct_tLayer!$A$15:$R$18,12,0),"")</f>
        <v/>
      </c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8">
        <v>0</v>
      </c>
      <c r="EA13" s="8">
        <v>0</v>
      </c>
      <c r="EB13" s="8">
        <f>IF(VLOOKUP(tLayerCondtn!B7,tExpSet_tCntrct_tLayer!$A$15:$R$18,5,0)="B",VLOOKUP(tLayerCondtn!B7,tExpSet_tCntrct_tLayer!$A$15:$R$18,6,0),IF(VLOOKUP(tLayerCondtn!B7,tExpSet_tCntrct_tLayer!$A$15:$R$18,5,0)="N",0,0))</f>
        <v>0</v>
      </c>
      <c r="EC13" s="2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9"/>
      <c r="EV13" s="9"/>
      <c r="EW13" s="9"/>
      <c r="EX13" s="9"/>
      <c r="EY13" s="9"/>
      <c r="EZ13" s="10">
        <f>VLOOKUP(CONCATENATE(tLayerCondtn!C7,"_",tLayerCondtn!F7),ForCondNumber!$G$92:$J$105,4,0)</f>
        <v>6</v>
      </c>
      <c r="FA13" s="10" t="str">
        <f>tLayerCondtn!F7</f>
        <v>EQ_OTHER</v>
      </c>
      <c r="FB13" s="14" t="str">
        <f>VLOOKUP(tLayerCondtn!E7,ForPerilLookUp!$E$2:$H$6,3)</f>
        <v>QEQ;QFF;QLS;QSL;QTS;BBF</v>
      </c>
      <c r="FC13" s="8">
        <v>0</v>
      </c>
      <c r="FD13" s="8">
        <v>0</v>
      </c>
      <c r="FE13" s="8">
        <f>IF(tLayerCondtn!H7="C", tLayerCondtn!P7,0)</f>
        <v>0</v>
      </c>
      <c r="FF13" s="9"/>
      <c r="FG13" s="9"/>
      <c r="FH13" s="8">
        <v>0</v>
      </c>
      <c r="FI13" s="8">
        <v>0</v>
      </c>
      <c r="FJ13" s="8">
        <f>IF(tLayerCondtn!H7="C", tLayerCondtn!Q7,0)</f>
        <v>0</v>
      </c>
      <c r="FK13" s="9"/>
      <c r="FL13" s="9"/>
      <c r="FM13" s="8">
        <v>0</v>
      </c>
      <c r="FN13" s="8">
        <v>0</v>
      </c>
      <c r="FO13" s="8">
        <f>IF(tLayerCondtn!H7="C", tLayerCondtn!R7,0)</f>
        <v>0</v>
      </c>
      <c r="FP13" s="9"/>
      <c r="FQ13" s="9"/>
      <c r="FR13" s="8">
        <v>0</v>
      </c>
      <c r="FS13" s="8">
        <v>0</v>
      </c>
      <c r="FT13" s="8">
        <f>IF(OR(tLayerCondtn!H7="C",tLayerCondtn!H7="CB"), tLayerCondtn!S7,0)</f>
        <v>0</v>
      </c>
      <c r="FU13" s="9"/>
      <c r="FV13" s="9"/>
      <c r="FW13" s="8">
        <v>0</v>
      </c>
      <c r="FX13" s="8">
        <v>0</v>
      </c>
      <c r="FY13" s="8">
        <f>IF(tLayerCondtn!H7="CB", tLayerCondtn!P7,0)</f>
        <v>0</v>
      </c>
      <c r="FZ13" s="9"/>
      <c r="GA13" s="9"/>
      <c r="GB13" s="8">
        <v>0</v>
      </c>
      <c r="GC13" s="8">
        <v>0</v>
      </c>
      <c r="GD13" s="8">
        <v>0</v>
      </c>
      <c r="GE13" s="8">
        <f>IF(OR(OR(OR(AND(tLayerCondtn!H7 ="B",tLayerCondtn!M7 ="MI"),AND(tLayerCondtn!H7 ="B",tLayerCondtn!M7 ="MM")),
AND(tLayerCondtn!H7 ="E",tLayerCondtn!M7 ="MI")),
AND(tLayerCondtn!H7 ="E",tLayerCondtn!M7 ="MM")),
tLayerCondtn!N7,0)</f>
        <v>50000</v>
      </c>
      <c r="GF13" s="8">
        <f>IF(OR(OR(OR(AND(tLayerCondtn!H7 ="B",tLayerCondtn!M7 ="MA"),AND(tLayerCondtn!H7 ="B",tLayerCondtn!M7 ="MM")),
AND(tLayerCondtn!H7 ="E",tLayerCondtn!M7 ="MA")),
AND(tLayerCondtn!H7 ="E",tLayerCondtn!M7 ="MM")),
tLayerCondtn!O7,0)</f>
        <v>0</v>
      </c>
      <c r="GG13" s="8">
        <v>0</v>
      </c>
      <c r="GH13" s="8">
        <v>0</v>
      </c>
      <c r="GI13" s="8">
        <f>IF(tLayerCondtn!H7="C",tLayerCondtn!I7,0)</f>
        <v>0</v>
      </c>
      <c r="GJ13" s="8">
        <v>0</v>
      </c>
      <c r="GK13" s="8">
        <v>0</v>
      </c>
      <c r="GL13" s="8">
        <f>IF(tLayerCondtn!H7="C",tLayerCondtn!J7,0)</f>
        <v>0</v>
      </c>
      <c r="GM13" s="8">
        <v>0</v>
      </c>
      <c r="GN13" s="8">
        <v>0</v>
      </c>
      <c r="GO13" s="8">
        <f>IF(tLayerCondtn!H7="C",tLayerCondtn!K7,0)</f>
        <v>0</v>
      </c>
      <c r="GP13" s="8">
        <v>0</v>
      </c>
      <c r="GQ13" s="8">
        <v>0</v>
      </c>
      <c r="GR13" s="8">
        <f>IF(OR(tLayerCondtn!H7="C",tLayerCondtn!H7="CB"),tLayerCondtn!L7,0)</f>
        <v>0</v>
      </c>
      <c r="GS13" s="8">
        <v>0</v>
      </c>
      <c r="GT13" s="8">
        <v>0</v>
      </c>
      <c r="GU13" s="8">
        <f>IF(tLayerCondtn!H7="CB",tLayerCondtn!I7,0)</f>
        <v>0</v>
      </c>
      <c r="GV13" s="8">
        <v>0</v>
      </c>
      <c r="GW13" s="8">
        <v>0</v>
      </c>
      <c r="GX13" s="8">
        <f>IF(tLayerCondtn!H7="B",tLayerCondtn!I7,IF(tLayerCondtn!H7="E",tLayerCondtn!J7,0))</f>
        <v>999999999999</v>
      </c>
    </row>
    <row r="14" spans="1:206" x14ac:dyDescent="0.25">
      <c r="A14" s="11" t="str">
        <f>VLOOKUP(VLOOKUP(tLayerCondtn!C8,tExpSet_tCntrct_tLayer!$A$10:$AA$11,2,0),tExpSet_tCntrct_tLayer!$A$2:$H$3,2,0)</f>
        <v>Columnwise</v>
      </c>
      <c r="B14" s="9"/>
      <c r="C14" s="9"/>
      <c r="D14" s="10">
        <f>VLOOKUP(tLayerCondtn!C8,tExpSet_tCntrct_tLayer!$A$10:$AA$11,3,0)</f>
        <v>1</v>
      </c>
      <c r="E14" s="10" t="str">
        <f>VLOOKUP(tLayerCondtn!C8,tExpSet_tCntrct_tLayer!$A$10:$AA$11,12,0)</f>
        <v>ABC</v>
      </c>
      <c r="F14" s="9"/>
      <c r="G14" s="10" t="str">
        <f>VLOOKUP(tLayerCondtn!C8,tExpSet_tCntrct_tLayer!$A$10:$AA$11,5,0)</f>
        <v>S</v>
      </c>
      <c r="H14" s="10">
        <f>VLOOKUP(tLayerCondtn!C8,tExpSet_tCntrct_tLayer!$A$10:$AA$11,16,0)</f>
        <v>0</v>
      </c>
      <c r="I14" s="9"/>
      <c r="J14" s="10" t="str">
        <f>VLOOKUP(tLayerCondtn!C8,tExpSet_tCntrct_tLayer!$A$10:$AA$11,7,0)</f>
        <v>USD</v>
      </c>
      <c r="K14" s="10" t="str">
        <f>VLOOKUP(tLayerCondtn!C8,tExpSet_tCntrct_tLayer!$A$10:$AA$11,20,0)</f>
        <v>NULL</v>
      </c>
      <c r="L14" s="10" t="str">
        <f>VLOOKUP(tLayerCondtn!C8,tExpSet_tCntrct_tLayer!$A$10:$AA$11,21,0)</f>
        <v>NULL</v>
      </c>
      <c r="M14" s="10" t="str">
        <f>VLOOKUP(tLayerCondtn!C8,tExpSet_tCntrct_tLayer!$A$10:$AA$11,22,0)</f>
        <v>NULL</v>
      </c>
      <c r="N14" s="10" t="str">
        <f>VLOOKUP(tLayerCondtn!C8,tExpSet_tCntrct_tLayer!$A$10:$AA$11,23,0)</f>
        <v>NULL</v>
      </c>
      <c r="O14" s="10" t="str">
        <f>VLOOKUP(tLayerCondtn!C8,tExpSet_tCntrct_tLayer!$A$10:$AA$11,24,0)</f>
        <v>NULL</v>
      </c>
      <c r="P14" s="11" t="str">
        <f>VLOOKUP(VLOOKUP(tLayerCondtn!C8,tExpSet_tCntrct_tLayer!$A$10:$AA$11,6,0),ForPerilLookUp!$E$2:$H$6,3,0)</f>
        <v>QEQ;QFF;QLS;BFR;OO1;QSL;XX1;WSS;WW2;MM1;QTS;BBF;ZZ1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10">
        <f>VLOOKUP(tLayerCondtn!B8,tExpSet_tCntrct_tLayer!$A$15:$R$18,3,0)</f>
        <v>1</v>
      </c>
      <c r="BN14" s="111"/>
      <c r="BO14" s="35">
        <f>VLOOKUP(tLayerCondtn!C8,tExpSet_tCntrct_tLayer!$A$10:$AA$11,8,0)</f>
        <v>43466</v>
      </c>
      <c r="BP14" s="13">
        <f>VLOOKUP(tLayerCondtn!C8,tExpSet_tCntrct_tLayer!$A$10:$AA$11,9,0)</f>
        <v>43831</v>
      </c>
      <c r="BQ14" s="53">
        <f>VLOOKUP(tLayerCondtn!C8,tExpSet_tCntrct_tLayer!$A$10:$AA$11,13,0)</f>
        <v>0</v>
      </c>
      <c r="BR14" s="10">
        <f>VLOOKUP(tLayerCondtn!C8,tExpSet_tCntrct_tLayer!$A$10:$AA$11,14,0)</f>
        <v>0</v>
      </c>
      <c r="BS14" s="10">
        <f>VLOOKUP(tLayerCondtn!C8,tExpSet_tCntrct_tLayer!$A$10:$AA$11,15,0)</f>
        <v>0</v>
      </c>
      <c r="BT14" s="10" t="str">
        <f>VLOOKUP(tLayerCondtn!C8,tExpSet_tCntrct_tLayer!$A$10:$AA$11,10,0)</f>
        <v>Commercial</v>
      </c>
      <c r="BU14" s="9"/>
      <c r="BV14" s="11" t="str">
        <f>VLOOKUP(VLOOKUP(tLayerCondtn!B8,tExpSet_tCntrct_tLayer!$A$15:$R$18,4,0),ForPerilLookUp!$E$2:$H$6,3,0)</f>
        <v>QEQ;QFF;QLS;BFR;OO1;QSL;XX1;WSS;WW2;MM1;QTS;BBF;ZZ1</v>
      </c>
      <c r="BW14" s="10">
        <f>VLOOKUP(tLayerCondtn!B8,tExpSet_tCntrct_tLayer!$A$15:$R$18,13,0)</f>
        <v>15000</v>
      </c>
      <c r="BX14" s="9"/>
      <c r="BY14" s="9"/>
      <c r="BZ14" s="9"/>
      <c r="CA14" s="9"/>
      <c r="CB14" s="8">
        <f>IF(VLOOKUP(tLayerCondtn!B8,tExpSet_tCntrct_tLayer!$A$15:$R$18,5,0)="E",VLOOKUP(tLayerCondtn!B8,tExpSet_tCntrct_tLayer!$A$15:$R$18,7,0),0)</f>
        <v>0.05</v>
      </c>
      <c r="CC14" s="8">
        <f>IF(VLOOKUP(tLayerCondtn!B8,tExpSet_tCntrct_tLayer!$A$15:$R$18,5,0)="E",VLOOKUP(tLayerCondtn!B8,tExpSet_tCntrct_tLayer!$A$15:$R$18,6,0),IF(VLOOKUP(tLayerCondtn!B8,tExpSet_tCntrct_tLayer!$A$15:$R$18,5,0)="N",0,0))</f>
        <v>10000000</v>
      </c>
      <c r="CD14" s="8">
        <f>IF(VLOOKUP(tLayerCondtn!B8,tExpSet_tCntrct_tLayer!$A$15:$R$18,5,0)="E",VLOOKUP(tLayerCondtn!B8,tExpSet_tCntrct_tLayer!$A$15:$R$18,9,0),0)</f>
        <v>2500000</v>
      </c>
      <c r="CE14" s="9"/>
      <c r="CF14" s="11" t="str">
        <f>VLOOKUP(VLOOKUP(tLayerCondtn!B8,tExpSet_tCntrct_tLayer!$A$15:$R$18,4,0),ForPerilLookUp!$E$2:$H$6,3,0)</f>
        <v>QEQ;QFF;QLS;BFR;OO1;QSL;XX1;WSS;WW2;MM1;QTS;BBF;ZZ1</v>
      </c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8" t="str">
        <f>IF(VLOOKUP(tLayerCondtn!B8,tExpSet_tCntrct_tLayer!$A$15:$R$18,10,0)="FR",2,"")</f>
        <v/>
      </c>
      <c r="DG14" s="8" t="str">
        <f>IF(VLOOKUP(tLayerCondtn!B8,tExpSet_tCntrct_tLayer!$A$15:$R$18,10,0)="PL",1,"")</f>
        <v/>
      </c>
      <c r="DH14" s="8" t="str">
        <f>IF(OR(OR(VLOOKUP(tLayerCondtn!B8,tExpSet_tCntrct_tLayer!$A$15:$R$18,10,0)="B",VLOOKUP(tLayerCondtn!B8,tExpSet_tCntrct_tLayer!$A$15:$R$18,10,0)="FR"),
VLOOKUP(tLayerCondtn!B8,tExpSet_tCntrct_tLayer!$A$15:$R$18,10,0)="PL"),VLOOKUP(tLayerCondtn!B8,tExpSet_tCntrct_tLayer!$A$15:$R$18,11,0),"")</f>
        <v/>
      </c>
      <c r="DI14" s="8" t="str">
        <f>IF(OR(VLOOKUP(tLayerCondtn!B8,tExpSet_tCntrct_tLayer!$A$15:$R$18,10,0)="MI",VLOOKUP(tLayerCondtn!B8,tExpSet_tCntrct_tLayer!$A$15:$R$18,10,0)="MM"),VLOOKUP(tLayerCondtn!B8,tExpSet_tCntrct_tLayer!$A$15:$R$18,11,0),"")</f>
        <v/>
      </c>
      <c r="DJ14" s="8" t="str">
        <f>IF(OR(VLOOKUP(tLayerCondtn!B8,tExpSet_tCntrct_tLayer!$A$15:$R$18,10,0)="MA",VLOOKUP(tLayerCondtn!B8,tExpSet_tCntrct_tLayer!$A$15:$R$18,10,0)="MM"),VLOOKUP(tLayerCondtn!B8,tExpSet_tCntrct_tLayer!$A$15:$R$18,12,0),"")</f>
        <v/>
      </c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8">
        <v>0</v>
      </c>
      <c r="EA14" s="8">
        <v>0</v>
      </c>
      <c r="EB14" s="8">
        <f>IF(VLOOKUP(tLayerCondtn!B8,tExpSet_tCntrct_tLayer!$A$15:$R$18,5,0)="B",VLOOKUP(tLayerCondtn!B8,tExpSet_tCntrct_tLayer!$A$15:$R$18,6,0),IF(VLOOKUP(tLayerCondtn!B8,tExpSet_tCntrct_tLayer!$A$15:$R$18,5,0)="N",0,0))</f>
        <v>0</v>
      </c>
      <c r="EC14" s="2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9"/>
      <c r="EV14" s="9"/>
      <c r="EW14" s="9"/>
      <c r="EX14" s="9"/>
      <c r="EY14" s="9"/>
      <c r="EZ14" s="10">
        <f>VLOOKUP(CONCATENATE(tLayerCondtn!C8,"_",tLayerCondtn!F8),ForCondNumber!$G$92:$J$105,4,0)</f>
        <v>7</v>
      </c>
      <c r="FA14" s="10" t="str">
        <f>tLayerCondtn!F8</f>
        <v>EQ_CALIFORNIA</v>
      </c>
      <c r="FB14" s="14" t="str">
        <f>VLOOKUP(tLayerCondtn!E8,ForPerilLookUp!$E$2:$H$6,3)</f>
        <v>QEQ;QFF;QLS;QSL;QTS;BBF</v>
      </c>
      <c r="FC14" s="8">
        <v>0</v>
      </c>
      <c r="FD14" s="8">
        <v>0</v>
      </c>
      <c r="FE14" s="8">
        <f>IF(tLayerCondtn!H8="C", tLayerCondtn!P8,0)</f>
        <v>0</v>
      </c>
      <c r="FF14" s="9"/>
      <c r="FG14" s="9"/>
      <c r="FH14" s="8">
        <v>0</v>
      </c>
      <c r="FI14" s="8">
        <v>0</v>
      </c>
      <c r="FJ14" s="8">
        <f>IF(tLayerCondtn!H8="C", tLayerCondtn!Q8,0)</f>
        <v>0</v>
      </c>
      <c r="FK14" s="9"/>
      <c r="FL14" s="9"/>
      <c r="FM14" s="8">
        <v>0</v>
      </c>
      <c r="FN14" s="8">
        <v>0</v>
      </c>
      <c r="FO14" s="8">
        <f>IF(tLayerCondtn!H8="C", tLayerCondtn!R8,0)</f>
        <v>0</v>
      </c>
      <c r="FP14" s="9"/>
      <c r="FQ14" s="9"/>
      <c r="FR14" s="8">
        <v>0</v>
      </c>
      <c r="FS14" s="8">
        <v>0</v>
      </c>
      <c r="FT14" s="8">
        <f>IF(OR(tLayerCondtn!H8="C",tLayerCondtn!H8="CB"), tLayerCondtn!S8,0)</f>
        <v>0</v>
      </c>
      <c r="FU14" s="9"/>
      <c r="FV14" s="9"/>
      <c r="FW14" s="8">
        <v>0</v>
      </c>
      <c r="FX14" s="8">
        <v>0</v>
      </c>
      <c r="FY14" s="8">
        <f>IF(tLayerCondtn!H8="CB", tLayerCondtn!P8,0)</f>
        <v>0</v>
      </c>
      <c r="FZ14" s="9"/>
      <c r="GA14" s="9"/>
      <c r="GB14" s="8">
        <v>0</v>
      </c>
      <c r="GC14" s="8">
        <v>0</v>
      </c>
      <c r="GD14" s="8">
        <v>0</v>
      </c>
      <c r="GE14" s="8">
        <f>IF(OR(OR(OR(AND(tLayerCondtn!H8 ="B",tLayerCondtn!M8 ="MI"),AND(tLayerCondtn!H8 ="B",tLayerCondtn!M8 ="MM")),
AND(tLayerCondtn!H8 ="E",tLayerCondtn!M8 ="MI")),
AND(tLayerCondtn!H8 ="E",tLayerCondtn!M8 ="MM")),
tLayerCondtn!N8,0)</f>
        <v>100000</v>
      </c>
      <c r="GF14" s="8">
        <f>IF(OR(OR(OR(AND(tLayerCondtn!H8 ="B",tLayerCondtn!M8 ="MA"),AND(tLayerCondtn!H8 ="B",tLayerCondtn!M8 ="MM")),
AND(tLayerCondtn!H8 ="E",tLayerCondtn!M8 ="MA")),
AND(tLayerCondtn!H8 ="E",tLayerCondtn!M8 ="MM")),
tLayerCondtn!O8,0)</f>
        <v>0</v>
      </c>
      <c r="GG14" s="8">
        <v>0</v>
      </c>
      <c r="GH14" s="8">
        <v>0</v>
      </c>
      <c r="GI14" s="8">
        <f>IF(tLayerCondtn!H8="C",tLayerCondtn!I8,0)</f>
        <v>0</v>
      </c>
      <c r="GJ14" s="8">
        <v>0</v>
      </c>
      <c r="GK14" s="8">
        <v>0</v>
      </c>
      <c r="GL14" s="8">
        <f>IF(tLayerCondtn!H8="C",tLayerCondtn!J8,0)</f>
        <v>0</v>
      </c>
      <c r="GM14" s="8">
        <v>0</v>
      </c>
      <c r="GN14" s="8">
        <v>0</v>
      </c>
      <c r="GO14" s="8">
        <f>IF(tLayerCondtn!H8="C",tLayerCondtn!K8,0)</f>
        <v>0</v>
      </c>
      <c r="GP14" s="8">
        <v>0</v>
      </c>
      <c r="GQ14" s="8">
        <v>0</v>
      </c>
      <c r="GR14" s="8">
        <f>IF(OR(tLayerCondtn!H8="C",tLayerCondtn!H8="CB"),tLayerCondtn!L8,0)</f>
        <v>0</v>
      </c>
      <c r="GS14" s="8">
        <v>0</v>
      </c>
      <c r="GT14" s="8">
        <v>0</v>
      </c>
      <c r="GU14" s="8">
        <f>IF(tLayerCondtn!H8="CB",tLayerCondtn!I8,0)</f>
        <v>0</v>
      </c>
      <c r="GV14" s="8">
        <v>0</v>
      </c>
      <c r="GW14" s="8">
        <v>0</v>
      </c>
      <c r="GX14" s="8">
        <f>IF(tLayerCondtn!H8="B",tLayerCondtn!I8,IF(tLayerCondtn!H8="E",tLayerCondtn!J8,0))</f>
        <v>50000000</v>
      </c>
    </row>
    <row r="15" spans="1:206" x14ac:dyDescent="0.25">
      <c r="A15" s="11" t="str">
        <f>VLOOKUP(VLOOKUP(tLayerCondtn!C9,tExpSet_tCntrct_tLayer!$A$10:$AA$11,2,0),tExpSet_tCntrct_tLayer!$A$2:$H$3,2,0)</f>
        <v>Columnwise</v>
      </c>
      <c r="B15" s="9"/>
      <c r="C15" s="9"/>
      <c r="D15" s="10">
        <f>VLOOKUP(tLayerCondtn!C9,tExpSet_tCntrct_tLayer!$A$10:$AA$11,3,0)</f>
        <v>1</v>
      </c>
      <c r="E15" s="10" t="str">
        <f>VLOOKUP(tLayerCondtn!C9,tExpSet_tCntrct_tLayer!$A$10:$AA$11,12,0)</f>
        <v>ABC</v>
      </c>
      <c r="F15" s="9"/>
      <c r="G15" s="10" t="str">
        <f>VLOOKUP(tLayerCondtn!C9,tExpSet_tCntrct_tLayer!$A$10:$AA$11,5,0)</f>
        <v>S</v>
      </c>
      <c r="H15" s="10">
        <f>VLOOKUP(tLayerCondtn!C9,tExpSet_tCntrct_tLayer!$A$10:$AA$11,16,0)</f>
        <v>0</v>
      </c>
      <c r="I15" s="9"/>
      <c r="J15" s="10" t="str">
        <f>VLOOKUP(tLayerCondtn!C9,tExpSet_tCntrct_tLayer!$A$10:$AA$11,7,0)</f>
        <v>USD</v>
      </c>
      <c r="K15" s="10" t="str">
        <f>VLOOKUP(tLayerCondtn!C9,tExpSet_tCntrct_tLayer!$A$10:$AA$11,20,0)</f>
        <v>NULL</v>
      </c>
      <c r="L15" s="10" t="str">
        <f>VLOOKUP(tLayerCondtn!C9,tExpSet_tCntrct_tLayer!$A$10:$AA$11,21,0)</f>
        <v>NULL</v>
      </c>
      <c r="M15" s="10" t="str">
        <f>VLOOKUP(tLayerCondtn!C9,tExpSet_tCntrct_tLayer!$A$10:$AA$11,22,0)</f>
        <v>NULL</v>
      </c>
      <c r="N15" s="10" t="str">
        <f>VLOOKUP(tLayerCondtn!C9,tExpSet_tCntrct_tLayer!$A$10:$AA$11,23,0)</f>
        <v>NULL</v>
      </c>
      <c r="O15" s="10" t="str">
        <f>VLOOKUP(tLayerCondtn!C9,tExpSet_tCntrct_tLayer!$A$10:$AA$11,24,0)</f>
        <v>NULL</v>
      </c>
      <c r="P15" s="11" t="str">
        <f>VLOOKUP(VLOOKUP(tLayerCondtn!C9,tExpSet_tCntrct_tLayer!$A$10:$AA$11,6,0),ForPerilLookUp!$E$2:$H$6,3,0)</f>
        <v>QEQ;QFF;QLS;BFR;OO1;QSL;XX1;WSS;WW2;MM1;QTS;BBF;ZZ1</v>
      </c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10">
        <f>VLOOKUP(tLayerCondtn!B9,tExpSet_tCntrct_tLayer!$A$15:$R$18,3,0)</f>
        <v>2</v>
      </c>
      <c r="BN15" s="111"/>
      <c r="BO15" s="35">
        <f>VLOOKUP(tLayerCondtn!C9,tExpSet_tCntrct_tLayer!$A$10:$AA$11,8,0)</f>
        <v>43466</v>
      </c>
      <c r="BP15" s="13">
        <f>VLOOKUP(tLayerCondtn!C9,tExpSet_tCntrct_tLayer!$A$10:$AA$11,9,0)</f>
        <v>43831</v>
      </c>
      <c r="BQ15" s="53">
        <f>VLOOKUP(tLayerCondtn!C9,tExpSet_tCntrct_tLayer!$A$10:$AA$11,13,0)</f>
        <v>0</v>
      </c>
      <c r="BR15" s="10">
        <f>VLOOKUP(tLayerCondtn!C9,tExpSet_tCntrct_tLayer!$A$10:$AA$11,14,0)</f>
        <v>0</v>
      </c>
      <c r="BS15" s="10">
        <f>VLOOKUP(tLayerCondtn!C9,tExpSet_tCntrct_tLayer!$A$10:$AA$11,15,0)</f>
        <v>0</v>
      </c>
      <c r="BT15" s="10" t="str">
        <f>VLOOKUP(tLayerCondtn!C9,tExpSet_tCntrct_tLayer!$A$10:$AA$11,10,0)</f>
        <v>Commercial</v>
      </c>
      <c r="BU15" s="9"/>
      <c r="BV15" s="11" t="str">
        <f>VLOOKUP(VLOOKUP(tLayerCondtn!B9,tExpSet_tCntrct_tLayer!$A$15:$R$18,4,0),ForPerilLookUp!$E$2:$H$6,3,0)</f>
        <v>QEQ;QFF;QLS;BFR;OO1;QSL;XX1;WSS;WW2;MM1;QTS;BBF;ZZ1</v>
      </c>
      <c r="BW15" s="10">
        <f>VLOOKUP(tLayerCondtn!B9,tExpSet_tCntrct_tLayer!$A$15:$R$18,13,0)</f>
        <v>10000</v>
      </c>
      <c r="BX15" s="9"/>
      <c r="BY15" s="9"/>
      <c r="BZ15" s="9"/>
      <c r="CA15" s="9"/>
      <c r="CB15" s="8">
        <f>IF(VLOOKUP(tLayerCondtn!B9,tExpSet_tCntrct_tLayer!$A$15:$R$18,5,0)="E",VLOOKUP(tLayerCondtn!B9,tExpSet_tCntrct_tLayer!$A$15:$R$18,7,0),0)</f>
        <v>0.02</v>
      </c>
      <c r="CC15" s="8">
        <f>IF(VLOOKUP(tLayerCondtn!B9,tExpSet_tCntrct_tLayer!$A$15:$R$18,5,0)="E",VLOOKUP(tLayerCondtn!B9,tExpSet_tCntrct_tLayer!$A$15:$R$18,6,0),IF(VLOOKUP(tLayerCondtn!B9,tExpSet_tCntrct_tLayer!$A$15:$R$18,5,0)="N",0,0))</f>
        <v>5000000</v>
      </c>
      <c r="CD15" s="8">
        <f>IF(VLOOKUP(tLayerCondtn!B9,tExpSet_tCntrct_tLayer!$A$15:$R$18,5,0)="E",VLOOKUP(tLayerCondtn!B9,tExpSet_tCntrct_tLayer!$A$15:$R$18,9,0),0)</f>
        <v>12500000</v>
      </c>
      <c r="CE15" s="9"/>
      <c r="CF15" s="11" t="str">
        <f>VLOOKUP(VLOOKUP(tLayerCondtn!B9,tExpSet_tCntrct_tLayer!$A$15:$R$18,4,0),ForPerilLookUp!$E$2:$H$6,3,0)</f>
        <v>QEQ;QFF;QLS;BFR;OO1;QSL;XX1;WSS;WW2;MM1;QTS;BBF;ZZ1</v>
      </c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8" t="str">
        <f>IF(VLOOKUP(tLayerCondtn!B9,tExpSet_tCntrct_tLayer!$A$15:$R$18,10,0)="FR",2,"")</f>
        <v/>
      </c>
      <c r="DG15" s="8" t="str">
        <f>IF(VLOOKUP(tLayerCondtn!B9,tExpSet_tCntrct_tLayer!$A$15:$R$18,10,0)="PL",1,"")</f>
        <v/>
      </c>
      <c r="DH15" s="8" t="str">
        <f>IF(OR(OR(VLOOKUP(tLayerCondtn!B9,tExpSet_tCntrct_tLayer!$A$15:$R$18,10,0)="B",VLOOKUP(tLayerCondtn!B9,tExpSet_tCntrct_tLayer!$A$15:$R$18,10,0)="FR"),
VLOOKUP(tLayerCondtn!B9,tExpSet_tCntrct_tLayer!$A$15:$R$18,10,0)="PL"),VLOOKUP(tLayerCondtn!B9,tExpSet_tCntrct_tLayer!$A$15:$R$18,11,0),"")</f>
        <v/>
      </c>
      <c r="DI15" s="8" t="str">
        <f>IF(OR(VLOOKUP(tLayerCondtn!B9,tExpSet_tCntrct_tLayer!$A$15:$R$18,10,0)="MI",VLOOKUP(tLayerCondtn!B9,tExpSet_tCntrct_tLayer!$A$15:$R$18,10,0)="MM"),VLOOKUP(tLayerCondtn!B9,tExpSet_tCntrct_tLayer!$A$15:$R$18,11,0),"")</f>
        <v/>
      </c>
      <c r="DJ15" s="8" t="str">
        <f>IF(OR(VLOOKUP(tLayerCondtn!B9,tExpSet_tCntrct_tLayer!$A$15:$R$18,10,0)="MA",VLOOKUP(tLayerCondtn!B9,tExpSet_tCntrct_tLayer!$A$15:$R$18,10,0)="MM"),VLOOKUP(tLayerCondtn!B9,tExpSet_tCntrct_tLayer!$A$15:$R$18,12,0),"")</f>
        <v/>
      </c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8">
        <v>0</v>
      </c>
      <c r="EA15" s="8">
        <v>0</v>
      </c>
      <c r="EB15" s="8">
        <f>IF(VLOOKUP(tLayerCondtn!B9,tExpSet_tCntrct_tLayer!$A$15:$R$18,5,0)="B",VLOOKUP(tLayerCondtn!B9,tExpSet_tCntrct_tLayer!$A$15:$R$18,6,0),IF(VLOOKUP(tLayerCondtn!B9,tExpSet_tCntrct_tLayer!$A$15:$R$18,5,0)="N",0,0))</f>
        <v>0</v>
      </c>
      <c r="EC15" s="2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9"/>
      <c r="EV15" s="9"/>
      <c r="EW15" s="9"/>
      <c r="EX15" s="9"/>
      <c r="EY15" s="9"/>
      <c r="EZ15" s="10">
        <f>VLOOKUP(CONCATENATE(tLayerCondtn!C9,"_",tLayerCondtn!F9),ForCondNumber!$G$92:$J$105,4,0)</f>
        <v>1</v>
      </c>
      <c r="FA15" s="10" t="str">
        <f>tLayerCondtn!F9</f>
        <v>AOP</v>
      </c>
      <c r="FB15" s="14" t="str">
        <f>VLOOKUP(tLayerCondtn!E9,ForPerilLookUp!$E$2:$H$6,3)</f>
        <v>BFR;XX1;MM1;ZZ1</v>
      </c>
      <c r="FC15" s="8">
        <v>0</v>
      </c>
      <c r="FD15" s="8">
        <v>0</v>
      </c>
      <c r="FE15" s="8">
        <f>IF(tLayerCondtn!H9="C", tLayerCondtn!P9,0)</f>
        <v>0</v>
      </c>
      <c r="FF15" s="9"/>
      <c r="FG15" s="9"/>
      <c r="FH15" s="8">
        <v>0</v>
      </c>
      <c r="FI15" s="8">
        <v>0</v>
      </c>
      <c r="FJ15" s="8">
        <f>IF(tLayerCondtn!H9="C", tLayerCondtn!Q9,0)</f>
        <v>0</v>
      </c>
      <c r="FK15" s="9"/>
      <c r="FL15" s="9"/>
      <c r="FM15" s="8">
        <v>0</v>
      </c>
      <c r="FN15" s="8">
        <v>0</v>
      </c>
      <c r="FO15" s="8">
        <f>IF(tLayerCondtn!H9="C", tLayerCondtn!R9,0)</f>
        <v>0</v>
      </c>
      <c r="FP15" s="9"/>
      <c r="FQ15" s="9"/>
      <c r="FR15" s="8">
        <v>0</v>
      </c>
      <c r="FS15" s="8">
        <v>0</v>
      </c>
      <c r="FT15" s="8">
        <f>IF(OR(tLayerCondtn!H9="C",tLayerCondtn!H9="CB"), tLayerCondtn!S9,0)</f>
        <v>0</v>
      </c>
      <c r="FU15" s="9"/>
      <c r="FV15" s="9"/>
      <c r="FW15" s="8">
        <v>0</v>
      </c>
      <c r="FX15" s="8">
        <v>0</v>
      </c>
      <c r="FY15" s="8">
        <f>IF(tLayerCondtn!H9="CB", tLayerCondtn!P9,0)</f>
        <v>0</v>
      </c>
      <c r="FZ15" s="9"/>
      <c r="GA15" s="9"/>
      <c r="GB15" s="8">
        <v>0</v>
      </c>
      <c r="GC15" s="8">
        <v>0</v>
      </c>
      <c r="GD15" s="8">
        <v>0</v>
      </c>
      <c r="GE15" s="8">
        <f>IF(OR(OR(OR(AND(tLayerCondtn!H9 ="B",tLayerCondtn!M9 ="MI"),AND(tLayerCondtn!H9 ="B",tLayerCondtn!M9 ="MM")),
AND(tLayerCondtn!H9 ="E",tLayerCondtn!M9 ="MI")),
AND(tLayerCondtn!H9 ="E",tLayerCondtn!M9 ="MM")),
tLayerCondtn!N9,0)</f>
        <v>50000</v>
      </c>
      <c r="GF15" s="8">
        <f>IF(OR(OR(OR(AND(tLayerCondtn!H9 ="B",tLayerCondtn!M9 ="MA"),AND(tLayerCondtn!H9 ="B",tLayerCondtn!M9 ="MM")),
AND(tLayerCondtn!H9 ="E",tLayerCondtn!M9 ="MA")),
AND(tLayerCondtn!H9 ="E",tLayerCondtn!M9 ="MM")),
tLayerCondtn!O9,0)</f>
        <v>0</v>
      </c>
      <c r="GG15" s="8">
        <v>0</v>
      </c>
      <c r="GH15" s="8">
        <v>0</v>
      </c>
      <c r="GI15" s="8">
        <f>IF(tLayerCondtn!H9="C",tLayerCondtn!I9,0)</f>
        <v>0</v>
      </c>
      <c r="GJ15" s="8">
        <v>0</v>
      </c>
      <c r="GK15" s="8">
        <v>0</v>
      </c>
      <c r="GL15" s="8">
        <f>IF(tLayerCondtn!H9="C",tLayerCondtn!J9,0)</f>
        <v>0</v>
      </c>
      <c r="GM15" s="8">
        <v>0</v>
      </c>
      <c r="GN15" s="8">
        <v>0</v>
      </c>
      <c r="GO15" s="8">
        <f>IF(tLayerCondtn!H9="C",tLayerCondtn!K9,0)</f>
        <v>0</v>
      </c>
      <c r="GP15" s="8">
        <v>0</v>
      </c>
      <c r="GQ15" s="8">
        <v>0</v>
      </c>
      <c r="GR15" s="8">
        <f>IF(OR(tLayerCondtn!H9="C",tLayerCondtn!H9="CB"),tLayerCondtn!L9,0)</f>
        <v>0</v>
      </c>
      <c r="GS15" s="8">
        <v>0</v>
      </c>
      <c r="GT15" s="8">
        <v>0</v>
      </c>
      <c r="GU15" s="8">
        <f>IF(tLayerCondtn!H9="CB",tLayerCondtn!I9,0)</f>
        <v>0</v>
      </c>
      <c r="GV15" s="8">
        <v>0</v>
      </c>
      <c r="GW15" s="8">
        <v>0</v>
      </c>
      <c r="GX15" s="8">
        <f>IF(tLayerCondtn!H9="B",tLayerCondtn!I9,IF(tLayerCondtn!H9="E",tLayerCondtn!J9,0))</f>
        <v>999999999999</v>
      </c>
    </row>
    <row r="16" spans="1:206" x14ac:dyDescent="0.25">
      <c r="A16" s="11" t="str">
        <f>VLOOKUP(VLOOKUP(tLayerCondtn!C10,tExpSet_tCntrct_tLayer!$A$10:$AA$11,2,0),tExpSet_tCntrct_tLayer!$A$2:$H$3,2,0)</f>
        <v>Columnwise</v>
      </c>
      <c r="B16" s="9"/>
      <c r="C16" s="9"/>
      <c r="D16" s="10">
        <f>VLOOKUP(tLayerCondtn!C10,tExpSet_tCntrct_tLayer!$A$10:$AA$11,3,0)</f>
        <v>1</v>
      </c>
      <c r="E16" s="10" t="str">
        <f>VLOOKUP(tLayerCondtn!C10,tExpSet_tCntrct_tLayer!$A$10:$AA$11,12,0)</f>
        <v>ABC</v>
      </c>
      <c r="F16" s="9"/>
      <c r="G16" s="10" t="str">
        <f>VLOOKUP(tLayerCondtn!C10,tExpSet_tCntrct_tLayer!$A$10:$AA$11,5,0)</f>
        <v>S</v>
      </c>
      <c r="H16" s="10">
        <f>VLOOKUP(tLayerCondtn!C10,tExpSet_tCntrct_tLayer!$A$10:$AA$11,16,0)</f>
        <v>0</v>
      </c>
      <c r="I16" s="9"/>
      <c r="J16" s="10" t="str">
        <f>VLOOKUP(tLayerCondtn!C10,tExpSet_tCntrct_tLayer!$A$10:$AA$11,7,0)</f>
        <v>USD</v>
      </c>
      <c r="K16" s="10" t="str">
        <f>VLOOKUP(tLayerCondtn!C10,tExpSet_tCntrct_tLayer!$A$10:$AA$11,20,0)</f>
        <v>NULL</v>
      </c>
      <c r="L16" s="10" t="str">
        <f>VLOOKUP(tLayerCondtn!C10,tExpSet_tCntrct_tLayer!$A$10:$AA$11,21,0)</f>
        <v>NULL</v>
      </c>
      <c r="M16" s="10" t="str">
        <f>VLOOKUP(tLayerCondtn!C10,tExpSet_tCntrct_tLayer!$A$10:$AA$11,22,0)</f>
        <v>NULL</v>
      </c>
      <c r="N16" s="10" t="str">
        <f>VLOOKUP(tLayerCondtn!C10,tExpSet_tCntrct_tLayer!$A$10:$AA$11,23,0)</f>
        <v>NULL</v>
      </c>
      <c r="O16" s="10" t="str">
        <f>VLOOKUP(tLayerCondtn!C10,tExpSet_tCntrct_tLayer!$A$10:$AA$11,24,0)</f>
        <v>NULL</v>
      </c>
      <c r="P16" s="11" t="str">
        <f>VLOOKUP(VLOOKUP(tLayerCondtn!C10,tExpSet_tCntrct_tLayer!$A$10:$AA$11,6,0),ForPerilLookUp!$E$2:$H$6,3,0)</f>
        <v>QEQ;QFF;QLS;BFR;OO1;QSL;XX1;WSS;WW2;MM1;QTS;BBF;ZZ1</v>
      </c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10">
        <f>VLOOKUP(tLayerCondtn!B10,tExpSet_tCntrct_tLayer!$A$15:$R$18,3,0)</f>
        <v>2</v>
      </c>
      <c r="BN16" s="111"/>
      <c r="BO16" s="35">
        <f>VLOOKUP(tLayerCondtn!C10,tExpSet_tCntrct_tLayer!$A$10:$AA$11,8,0)</f>
        <v>43466</v>
      </c>
      <c r="BP16" s="13">
        <f>VLOOKUP(tLayerCondtn!C10,tExpSet_tCntrct_tLayer!$A$10:$AA$11,9,0)</f>
        <v>43831</v>
      </c>
      <c r="BQ16" s="53">
        <f>VLOOKUP(tLayerCondtn!C10,tExpSet_tCntrct_tLayer!$A$10:$AA$11,13,0)</f>
        <v>0</v>
      </c>
      <c r="BR16" s="10">
        <f>VLOOKUP(tLayerCondtn!C10,tExpSet_tCntrct_tLayer!$A$10:$AA$11,14,0)</f>
        <v>0</v>
      </c>
      <c r="BS16" s="10">
        <f>VLOOKUP(tLayerCondtn!C10,tExpSet_tCntrct_tLayer!$A$10:$AA$11,15,0)</f>
        <v>0</v>
      </c>
      <c r="BT16" s="10" t="str">
        <f>VLOOKUP(tLayerCondtn!C10,tExpSet_tCntrct_tLayer!$A$10:$AA$11,10,0)</f>
        <v>Commercial</v>
      </c>
      <c r="BU16" s="9"/>
      <c r="BV16" s="11" t="str">
        <f>VLOOKUP(VLOOKUP(tLayerCondtn!B10,tExpSet_tCntrct_tLayer!$A$15:$R$18,4,0),ForPerilLookUp!$E$2:$H$6,3,0)</f>
        <v>QEQ;QFF;QLS;BFR;OO1;QSL;XX1;WSS;WW2;MM1;QTS;BBF;ZZ1</v>
      </c>
      <c r="BW16" s="10">
        <f>VLOOKUP(tLayerCondtn!B10,tExpSet_tCntrct_tLayer!$A$15:$R$18,13,0)</f>
        <v>10000</v>
      </c>
      <c r="BX16" s="9"/>
      <c r="BY16" s="9"/>
      <c r="BZ16" s="9"/>
      <c r="CA16" s="9"/>
      <c r="CB16" s="8">
        <f>IF(VLOOKUP(tLayerCondtn!B10,tExpSet_tCntrct_tLayer!$A$15:$R$18,5,0)="E",VLOOKUP(tLayerCondtn!B10,tExpSet_tCntrct_tLayer!$A$15:$R$18,7,0),0)</f>
        <v>0.02</v>
      </c>
      <c r="CC16" s="8">
        <f>IF(VLOOKUP(tLayerCondtn!B10,tExpSet_tCntrct_tLayer!$A$15:$R$18,5,0)="E",VLOOKUP(tLayerCondtn!B10,tExpSet_tCntrct_tLayer!$A$15:$R$18,6,0),IF(VLOOKUP(tLayerCondtn!B10,tExpSet_tCntrct_tLayer!$A$15:$R$18,5,0)="N",0,0))</f>
        <v>5000000</v>
      </c>
      <c r="CD16" s="8">
        <f>IF(VLOOKUP(tLayerCondtn!B10,tExpSet_tCntrct_tLayer!$A$15:$R$18,5,0)="E",VLOOKUP(tLayerCondtn!B10,tExpSet_tCntrct_tLayer!$A$15:$R$18,9,0),0)</f>
        <v>12500000</v>
      </c>
      <c r="CE16" s="9"/>
      <c r="CF16" s="11" t="str">
        <f>VLOOKUP(VLOOKUP(tLayerCondtn!B10,tExpSet_tCntrct_tLayer!$A$15:$R$18,4,0),ForPerilLookUp!$E$2:$H$6,3,0)</f>
        <v>QEQ;QFF;QLS;BFR;OO1;QSL;XX1;WSS;WW2;MM1;QTS;BBF;ZZ1</v>
      </c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8" t="str">
        <f>IF(VLOOKUP(tLayerCondtn!B10,tExpSet_tCntrct_tLayer!$A$15:$R$18,10,0)="FR",2,"")</f>
        <v/>
      </c>
      <c r="DG16" s="8" t="str">
        <f>IF(VLOOKUP(tLayerCondtn!B10,tExpSet_tCntrct_tLayer!$A$15:$R$18,10,0)="PL",1,"")</f>
        <v/>
      </c>
      <c r="DH16" s="8" t="str">
        <f>IF(OR(OR(VLOOKUP(tLayerCondtn!B10,tExpSet_tCntrct_tLayer!$A$15:$R$18,10,0)="B",VLOOKUP(tLayerCondtn!B10,tExpSet_tCntrct_tLayer!$A$15:$R$18,10,0)="FR"),
VLOOKUP(tLayerCondtn!B10,tExpSet_tCntrct_tLayer!$A$15:$R$18,10,0)="PL"),VLOOKUP(tLayerCondtn!B10,tExpSet_tCntrct_tLayer!$A$15:$R$18,11,0),"")</f>
        <v/>
      </c>
      <c r="DI16" s="8" t="str">
        <f>IF(OR(VLOOKUP(tLayerCondtn!B10,tExpSet_tCntrct_tLayer!$A$15:$R$18,10,0)="MI",VLOOKUP(tLayerCondtn!B10,tExpSet_tCntrct_tLayer!$A$15:$R$18,10,0)="MM"),VLOOKUP(tLayerCondtn!B10,tExpSet_tCntrct_tLayer!$A$15:$R$18,11,0),"")</f>
        <v/>
      </c>
      <c r="DJ16" s="8" t="str">
        <f>IF(OR(VLOOKUP(tLayerCondtn!B10,tExpSet_tCntrct_tLayer!$A$15:$R$18,10,0)="MA",VLOOKUP(tLayerCondtn!B10,tExpSet_tCntrct_tLayer!$A$15:$R$18,10,0)="MM"),VLOOKUP(tLayerCondtn!B10,tExpSet_tCntrct_tLayer!$A$15:$R$18,12,0),"")</f>
        <v/>
      </c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8">
        <v>0</v>
      </c>
      <c r="EA16" s="8">
        <v>0</v>
      </c>
      <c r="EB16" s="8">
        <f>IF(VLOOKUP(tLayerCondtn!B10,tExpSet_tCntrct_tLayer!$A$15:$R$18,5,0)="B",VLOOKUP(tLayerCondtn!B10,tExpSet_tCntrct_tLayer!$A$15:$R$18,6,0),IF(VLOOKUP(tLayerCondtn!B10,tExpSet_tCntrct_tLayer!$A$15:$R$18,5,0)="N",0,0))</f>
        <v>0</v>
      </c>
      <c r="EC16" s="2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9"/>
      <c r="EV16" s="9"/>
      <c r="EW16" s="9"/>
      <c r="EX16" s="9"/>
      <c r="EY16" s="9"/>
      <c r="EZ16" s="10">
        <f>VLOOKUP(CONCATENATE(tLayerCondtn!C10,"_",tLayerCondtn!F10),ForCondNumber!$G$92:$J$105,4,0)</f>
        <v>2</v>
      </c>
      <c r="FA16" s="10" t="str">
        <f>tLayerCondtn!F10</f>
        <v>FL_OTHER</v>
      </c>
      <c r="FB16" s="14" t="str">
        <f>VLOOKUP(tLayerCondtn!E10,ForPerilLookUp!$E$2:$H$6,3)</f>
        <v>OO1</v>
      </c>
      <c r="FC16" s="8">
        <v>0</v>
      </c>
      <c r="FD16" s="8">
        <v>0</v>
      </c>
      <c r="FE16" s="8">
        <f>IF(tLayerCondtn!H10="C", tLayerCondtn!P10,0)</f>
        <v>0</v>
      </c>
      <c r="FF16" s="9"/>
      <c r="FG16" s="9"/>
      <c r="FH16" s="8">
        <v>0</v>
      </c>
      <c r="FI16" s="8">
        <v>0</v>
      </c>
      <c r="FJ16" s="8">
        <f>IF(tLayerCondtn!H10="C", tLayerCondtn!Q10,0)</f>
        <v>0</v>
      </c>
      <c r="FK16" s="9"/>
      <c r="FL16" s="9"/>
      <c r="FM16" s="8">
        <v>0</v>
      </c>
      <c r="FN16" s="8">
        <v>0</v>
      </c>
      <c r="FO16" s="8">
        <f>IF(tLayerCondtn!H10="C", tLayerCondtn!R10,0)</f>
        <v>0</v>
      </c>
      <c r="FP16" s="9"/>
      <c r="FQ16" s="9"/>
      <c r="FR16" s="8">
        <v>0</v>
      </c>
      <c r="FS16" s="8">
        <v>0</v>
      </c>
      <c r="FT16" s="8">
        <f>IF(OR(tLayerCondtn!H10="C",tLayerCondtn!H10="CB"), tLayerCondtn!S10,0)</f>
        <v>0</v>
      </c>
      <c r="FU16" s="9"/>
      <c r="FV16" s="9"/>
      <c r="FW16" s="8">
        <v>0</v>
      </c>
      <c r="FX16" s="8">
        <v>0</v>
      </c>
      <c r="FY16" s="8">
        <f>IF(tLayerCondtn!H10="CB", tLayerCondtn!P10,0)</f>
        <v>0</v>
      </c>
      <c r="FZ16" s="9"/>
      <c r="GA16" s="9"/>
      <c r="GB16" s="8">
        <v>0</v>
      </c>
      <c r="GC16" s="8">
        <v>0</v>
      </c>
      <c r="GD16" s="8">
        <v>0</v>
      </c>
      <c r="GE16" s="8">
        <f>IF(OR(OR(OR(AND(tLayerCondtn!H10 ="B",tLayerCondtn!M10 ="MI"),AND(tLayerCondtn!H10 ="B",tLayerCondtn!M10 ="MM")),
AND(tLayerCondtn!H10 ="E",tLayerCondtn!M10 ="MI")),
AND(tLayerCondtn!H10 ="E",tLayerCondtn!M10 ="MM")),
tLayerCondtn!N10,0)</f>
        <v>50000</v>
      </c>
      <c r="GF16" s="8">
        <f>IF(OR(OR(OR(AND(tLayerCondtn!H10 ="B",tLayerCondtn!M10 ="MA"),AND(tLayerCondtn!H10 ="B",tLayerCondtn!M10 ="MM")),
AND(tLayerCondtn!H10 ="E",tLayerCondtn!M10 ="MA")),
AND(tLayerCondtn!H10 ="E",tLayerCondtn!M10 ="MM")),
tLayerCondtn!O10,0)</f>
        <v>0</v>
      </c>
      <c r="GG16" s="8">
        <v>0</v>
      </c>
      <c r="GH16" s="8">
        <v>0</v>
      </c>
      <c r="GI16" s="8">
        <f>IF(tLayerCondtn!H10="C",tLayerCondtn!I10,0)</f>
        <v>0</v>
      </c>
      <c r="GJ16" s="8">
        <v>0</v>
      </c>
      <c r="GK16" s="8">
        <v>0</v>
      </c>
      <c r="GL16" s="8">
        <f>IF(tLayerCondtn!H10="C",tLayerCondtn!J10,0)</f>
        <v>0</v>
      </c>
      <c r="GM16" s="8">
        <v>0</v>
      </c>
      <c r="GN16" s="8">
        <v>0</v>
      </c>
      <c r="GO16" s="8">
        <f>IF(tLayerCondtn!H10="C",tLayerCondtn!K10,0)</f>
        <v>0</v>
      </c>
      <c r="GP16" s="8">
        <v>0</v>
      </c>
      <c r="GQ16" s="8">
        <v>0</v>
      </c>
      <c r="GR16" s="8">
        <f>IF(OR(tLayerCondtn!H10="C",tLayerCondtn!H10="CB"),tLayerCondtn!L10,0)</f>
        <v>0</v>
      </c>
      <c r="GS16" s="8">
        <v>0</v>
      </c>
      <c r="GT16" s="8">
        <v>0</v>
      </c>
      <c r="GU16" s="8">
        <f>IF(tLayerCondtn!H10="CB",tLayerCondtn!I10,0)</f>
        <v>0</v>
      </c>
      <c r="GV16" s="8">
        <v>0</v>
      </c>
      <c r="GW16" s="8">
        <v>0</v>
      </c>
      <c r="GX16" s="8">
        <f>IF(tLayerCondtn!H10="B",tLayerCondtn!I10,IF(tLayerCondtn!H10="E",tLayerCondtn!J10,0))</f>
        <v>999999999999</v>
      </c>
    </row>
    <row r="17" spans="1:206" x14ac:dyDescent="0.25">
      <c r="A17" s="11" t="str">
        <f>VLOOKUP(VLOOKUP(tLayerCondtn!C11,tExpSet_tCntrct_tLayer!$A$10:$AA$11,2,0),tExpSet_tCntrct_tLayer!$A$2:$H$3,2,0)</f>
        <v>Columnwise</v>
      </c>
      <c r="B17" s="9"/>
      <c r="C17" s="9"/>
      <c r="D17" s="10">
        <f>VLOOKUP(tLayerCondtn!C11,tExpSet_tCntrct_tLayer!$A$10:$AA$11,3,0)</f>
        <v>1</v>
      </c>
      <c r="E17" s="10" t="str">
        <f>VLOOKUP(tLayerCondtn!C11,tExpSet_tCntrct_tLayer!$A$10:$AA$11,12,0)</f>
        <v>ABC</v>
      </c>
      <c r="F17" s="9"/>
      <c r="G17" s="10" t="str">
        <f>VLOOKUP(tLayerCondtn!C11,tExpSet_tCntrct_tLayer!$A$10:$AA$11,5,0)</f>
        <v>S</v>
      </c>
      <c r="H17" s="10">
        <f>VLOOKUP(tLayerCondtn!C11,tExpSet_tCntrct_tLayer!$A$10:$AA$11,16,0)</f>
        <v>0</v>
      </c>
      <c r="I17" s="9"/>
      <c r="J17" s="10" t="str">
        <f>VLOOKUP(tLayerCondtn!C11,tExpSet_tCntrct_tLayer!$A$10:$AA$11,7,0)</f>
        <v>USD</v>
      </c>
      <c r="K17" s="10" t="str">
        <f>VLOOKUP(tLayerCondtn!C11,tExpSet_tCntrct_tLayer!$A$10:$AA$11,20,0)</f>
        <v>NULL</v>
      </c>
      <c r="L17" s="10" t="str">
        <f>VLOOKUP(tLayerCondtn!C11,tExpSet_tCntrct_tLayer!$A$10:$AA$11,21,0)</f>
        <v>NULL</v>
      </c>
      <c r="M17" s="10" t="str">
        <f>VLOOKUP(tLayerCondtn!C11,tExpSet_tCntrct_tLayer!$A$10:$AA$11,22,0)</f>
        <v>NULL</v>
      </c>
      <c r="N17" s="10" t="str">
        <f>VLOOKUP(tLayerCondtn!C11,tExpSet_tCntrct_tLayer!$A$10:$AA$11,23,0)</f>
        <v>NULL</v>
      </c>
      <c r="O17" s="10" t="str">
        <f>VLOOKUP(tLayerCondtn!C11,tExpSet_tCntrct_tLayer!$A$10:$AA$11,24,0)</f>
        <v>NULL</v>
      </c>
      <c r="P17" s="11" t="str">
        <f>VLOOKUP(VLOOKUP(tLayerCondtn!C11,tExpSet_tCntrct_tLayer!$A$10:$AA$11,6,0),ForPerilLookUp!$E$2:$H$6,3,0)</f>
        <v>QEQ;QFF;QLS;BFR;OO1;QSL;XX1;WSS;WW2;MM1;QTS;BBF;ZZ1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10">
        <f>VLOOKUP(tLayerCondtn!B11,tExpSet_tCntrct_tLayer!$A$15:$R$18,3,0)</f>
        <v>2</v>
      </c>
      <c r="BN17" s="111"/>
      <c r="BO17" s="35">
        <f>VLOOKUP(tLayerCondtn!C11,tExpSet_tCntrct_tLayer!$A$10:$AA$11,8,0)</f>
        <v>43466</v>
      </c>
      <c r="BP17" s="13">
        <f>VLOOKUP(tLayerCondtn!C11,tExpSet_tCntrct_tLayer!$A$10:$AA$11,9,0)</f>
        <v>43831</v>
      </c>
      <c r="BQ17" s="53">
        <f>VLOOKUP(tLayerCondtn!C11,tExpSet_tCntrct_tLayer!$A$10:$AA$11,13,0)</f>
        <v>0</v>
      </c>
      <c r="BR17" s="10">
        <f>VLOOKUP(tLayerCondtn!C11,tExpSet_tCntrct_tLayer!$A$10:$AA$11,14,0)</f>
        <v>0</v>
      </c>
      <c r="BS17" s="10">
        <f>VLOOKUP(tLayerCondtn!C11,tExpSet_tCntrct_tLayer!$A$10:$AA$11,15,0)</f>
        <v>0</v>
      </c>
      <c r="BT17" s="10" t="str">
        <f>VLOOKUP(tLayerCondtn!C11,tExpSet_tCntrct_tLayer!$A$10:$AA$11,10,0)</f>
        <v>Commercial</v>
      </c>
      <c r="BU17" s="9"/>
      <c r="BV17" s="11" t="str">
        <f>VLOOKUP(VLOOKUP(tLayerCondtn!B11,tExpSet_tCntrct_tLayer!$A$15:$R$18,4,0),ForPerilLookUp!$E$2:$H$6,3,0)</f>
        <v>QEQ;QFF;QLS;BFR;OO1;QSL;XX1;WSS;WW2;MM1;QTS;BBF;ZZ1</v>
      </c>
      <c r="BW17" s="10">
        <f>VLOOKUP(tLayerCondtn!B11,tExpSet_tCntrct_tLayer!$A$15:$R$18,13,0)</f>
        <v>10000</v>
      </c>
      <c r="BX17" s="9"/>
      <c r="BY17" s="9"/>
      <c r="BZ17" s="9"/>
      <c r="CA17" s="9"/>
      <c r="CB17" s="8">
        <f>IF(VLOOKUP(tLayerCondtn!B11,tExpSet_tCntrct_tLayer!$A$15:$R$18,5,0)="E",VLOOKUP(tLayerCondtn!B11,tExpSet_tCntrct_tLayer!$A$15:$R$18,7,0),0)</f>
        <v>0.02</v>
      </c>
      <c r="CC17" s="8">
        <f>IF(VLOOKUP(tLayerCondtn!B11,tExpSet_tCntrct_tLayer!$A$15:$R$18,5,0)="E",VLOOKUP(tLayerCondtn!B11,tExpSet_tCntrct_tLayer!$A$15:$R$18,6,0),IF(VLOOKUP(tLayerCondtn!B11,tExpSet_tCntrct_tLayer!$A$15:$R$18,5,0)="N",0,0))</f>
        <v>5000000</v>
      </c>
      <c r="CD17" s="8">
        <f>IF(VLOOKUP(tLayerCondtn!B11,tExpSet_tCntrct_tLayer!$A$15:$R$18,5,0)="E",VLOOKUP(tLayerCondtn!B11,tExpSet_tCntrct_tLayer!$A$15:$R$18,9,0),0)</f>
        <v>12500000</v>
      </c>
      <c r="CE17" s="9"/>
      <c r="CF17" s="11" t="str">
        <f>VLOOKUP(VLOOKUP(tLayerCondtn!B11,tExpSet_tCntrct_tLayer!$A$15:$R$18,4,0),ForPerilLookUp!$E$2:$H$6,3,0)</f>
        <v>QEQ;QFF;QLS;BFR;OO1;QSL;XX1;WSS;WW2;MM1;QTS;BBF;ZZ1</v>
      </c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8" t="str">
        <f>IF(VLOOKUP(tLayerCondtn!B11,tExpSet_tCntrct_tLayer!$A$15:$R$18,10,0)="FR",2,"")</f>
        <v/>
      </c>
      <c r="DG17" s="8" t="str">
        <f>IF(VLOOKUP(tLayerCondtn!B11,tExpSet_tCntrct_tLayer!$A$15:$R$18,10,0)="PL",1,"")</f>
        <v/>
      </c>
      <c r="DH17" s="8" t="str">
        <f>IF(OR(OR(VLOOKUP(tLayerCondtn!B11,tExpSet_tCntrct_tLayer!$A$15:$R$18,10,0)="B",VLOOKUP(tLayerCondtn!B11,tExpSet_tCntrct_tLayer!$A$15:$R$18,10,0)="FR"),
VLOOKUP(tLayerCondtn!B11,tExpSet_tCntrct_tLayer!$A$15:$R$18,10,0)="PL"),VLOOKUP(tLayerCondtn!B11,tExpSet_tCntrct_tLayer!$A$15:$R$18,11,0),"")</f>
        <v/>
      </c>
      <c r="DI17" s="8" t="str">
        <f>IF(OR(VLOOKUP(tLayerCondtn!B11,tExpSet_tCntrct_tLayer!$A$15:$R$18,10,0)="MI",VLOOKUP(tLayerCondtn!B11,tExpSet_tCntrct_tLayer!$A$15:$R$18,10,0)="MM"),VLOOKUP(tLayerCondtn!B11,tExpSet_tCntrct_tLayer!$A$15:$R$18,11,0),"")</f>
        <v/>
      </c>
      <c r="DJ17" s="8" t="str">
        <f>IF(OR(VLOOKUP(tLayerCondtn!B11,tExpSet_tCntrct_tLayer!$A$15:$R$18,10,0)="MA",VLOOKUP(tLayerCondtn!B11,tExpSet_tCntrct_tLayer!$A$15:$R$18,10,0)="MM"),VLOOKUP(tLayerCondtn!B11,tExpSet_tCntrct_tLayer!$A$15:$R$18,12,0),"")</f>
        <v/>
      </c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8">
        <v>0</v>
      </c>
      <c r="EA17" s="8">
        <v>0</v>
      </c>
      <c r="EB17" s="8">
        <f>IF(VLOOKUP(tLayerCondtn!B11,tExpSet_tCntrct_tLayer!$A$15:$R$18,5,0)="B",VLOOKUP(tLayerCondtn!B11,tExpSet_tCntrct_tLayer!$A$15:$R$18,6,0),IF(VLOOKUP(tLayerCondtn!B11,tExpSet_tCntrct_tLayer!$A$15:$R$18,5,0)="N",0,0))</f>
        <v>0</v>
      </c>
      <c r="EC17" s="2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9"/>
      <c r="EV17" s="9"/>
      <c r="EW17" s="9"/>
      <c r="EX17" s="9"/>
      <c r="EY17" s="9"/>
      <c r="EZ17" s="10">
        <f>VLOOKUP(CONCATENATE(tLayerCondtn!C11,"_",tLayerCondtn!F11),ForCondNumber!$G$92:$J$105,4,0)</f>
        <v>3</v>
      </c>
      <c r="FA17" s="10" t="str">
        <f>tLayerCondtn!F11</f>
        <v>FL_HH</v>
      </c>
      <c r="FB17" s="14" t="str">
        <f>VLOOKUP(tLayerCondtn!E11,ForPerilLookUp!$E$2:$H$6,3)</f>
        <v>OO1</v>
      </c>
      <c r="FC17" s="8">
        <v>0</v>
      </c>
      <c r="FD17" s="8">
        <v>0</v>
      </c>
      <c r="FE17" s="8">
        <f>IF(tLayerCondtn!H11="C", tLayerCondtn!P11,0)</f>
        <v>0</v>
      </c>
      <c r="FF17" s="9"/>
      <c r="FG17" s="9"/>
      <c r="FH17" s="8">
        <v>0</v>
      </c>
      <c r="FI17" s="8">
        <v>0</v>
      </c>
      <c r="FJ17" s="8">
        <f>IF(tLayerCondtn!H11="C", tLayerCondtn!Q11,0)</f>
        <v>0</v>
      </c>
      <c r="FK17" s="9"/>
      <c r="FL17" s="9"/>
      <c r="FM17" s="8">
        <v>0</v>
      </c>
      <c r="FN17" s="8">
        <v>0</v>
      </c>
      <c r="FO17" s="8">
        <f>IF(tLayerCondtn!H11="C", tLayerCondtn!R11,0)</f>
        <v>0</v>
      </c>
      <c r="FP17" s="9"/>
      <c r="FQ17" s="9"/>
      <c r="FR17" s="8">
        <v>0</v>
      </c>
      <c r="FS17" s="8">
        <v>0</v>
      </c>
      <c r="FT17" s="8">
        <f>IF(OR(tLayerCondtn!H11="C",tLayerCondtn!H11="CB"), tLayerCondtn!S11,0)</f>
        <v>0</v>
      </c>
      <c r="FU17" s="9"/>
      <c r="FV17" s="9"/>
      <c r="FW17" s="8">
        <v>0</v>
      </c>
      <c r="FX17" s="8">
        <v>0</v>
      </c>
      <c r="FY17" s="8">
        <f>IF(tLayerCondtn!H11="CB", tLayerCondtn!P11,0)</f>
        <v>0</v>
      </c>
      <c r="FZ17" s="9"/>
      <c r="GA17" s="9"/>
      <c r="GB17" s="8">
        <v>0</v>
      </c>
      <c r="GC17" s="8">
        <v>0</v>
      </c>
      <c r="GD17" s="8">
        <v>0</v>
      </c>
      <c r="GE17" s="8">
        <f>IF(OR(OR(OR(AND(tLayerCondtn!H11 ="B",tLayerCondtn!M11 ="MI"),AND(tLayerCondtn!H11 ="B",tLayerCondtn!M11 ="MM")),
AND(tLayerCondtn!H11 ="E",tLayerCondtn!M11 ="MI")),
AND(tLayerCondtn!H11 ="E",tLayerCondtn!M11 ="MM")),
tLayerCondtn!N11,0)</f>
        <v>75000</v>
      </c>
      <c r="GF17" s="8">
        <f>IF(OR(OR(OR(AND(tLayerCondtn!H11 ="B",tLayerCondtn!M11 ="MA"),AND(tLayerCondtn!H11 ="B",tLayerCondtn!M11 ="MM")),
AND(tLayerCondtn!H11 ="E",tLayerCondtn!M11 ="MA")),
AND(tLayerCondtn!H11 ="E",tLayerCondtn!M11 ="MM")),
tLayerCondtn!O11,0)</f>
        <v>0</v>
      </c>
      <c r="GG17" s="8">
        <v>0</v>
      </c>
      <c r="GH17" s="8">
        <v>0</v>
      </c>
      <c r="GI17" s="8">
        <f>IF(tLayerCondtn!H11="C",tLayerCondtn!I11,0)</f>
        <v>0</v>
      </c>
      <c r="GJ17" s="8">
        <v>0</v>
      </c>
      <c r="GK17" s="8">
        <v>0</v>
      </c>
      <c r="GL17" s="8">
        <f>IF(tLayerCondtn!H11="C",tLayerCondtn!J11,0)</f>
        <v>0</v>
      </c>
      <c r="GM17" s="8">
        <v>0</v>
      </c>
      <c r="GN17" s="8">
        <v>0</v>
      </c>
      <c r="GO17" s="8">
        <f>IF(tLayerCondtn!H11="C",tLayerCondtn!K11,0)</f>
        <v>0</v>
      </c>
      <c r="GP17" s="8">
        <v>0</v>
      </c>
      <c r="GQ17" s="8">
        <v>0</v>
      </c>
      <c r="GR17" s="8">
        <f>IF(OR(tLayerCondtn!H11="C",tLayerCondtn!H11="CB"),tLayerCondtn!L11,0)</f>
        <v>0</v>
      </c>
      <c r="GS17" s="8">
        <v>0</v>
      </c>
      <c r="GT17" s="8">
        <v>0</v>
      </c>
      <c r="GU17" s="8">
        <f>IF(tLayerCondtn!H11="CB",tLayerCondtn!I11,0)</f>
        <v>0</v>
      </c>
      <c r="GV17" s="8">
        <v>0</v>
      </c>
      <c r="GW17" s="8">
        <v>0</v>
      </c>
      <c r="GX17" s="8">
        <f>IF(tLayerCondtn!H11="B",tLayerCondtn!I11,IF(tLayerCondtn!H11="E",tLayerCondtn!J11,0))</f>
        <v>100000000</v>
      </c>
    </row>
    <row r="18" spans="1:206" x14ac:dyDescent="0.25">
      <c r="A18" s="11" t="str">
        <f>VLOOKUP(VLOOKUP(tLayerCondtn!C12,tExpSet_tCntrct_tLayer!$A$10:$AA$11,2,0),tExpSet_tCntrct_tLayer!$A$2:$H$3,2,0)</f>
        <v>Columnwise</v>
      </c>
      <c r="B18" s="9"/>
      <c r="C18" s="9"/>
      <c r="D18" s="10">
        <f>VLOOKUP(tLayerCondtn!C12,tExpSet_tCntrct_tLayer!$A$10:$AA$11,3,0)</f>
        <v>1</v>
      </c>
      <c r="E18" s="10" t="str">
        <f>VLOOKUP(tLayerCondtn!C12,tExpSet_tCntrct_tLayer!$A$10:$AA$11,12,0)</f>
        <v>ABC</v>
      </c>
      <c r="F18" s="9"/>
      <c r="G18" s="10" t="str">
        <f>VLOOKUP(tLayerCondtn!C12,tExpSet_tCntrct_tLayer!$A$10:$AA$11,5,0)</f>
        <v>S</v>
      </c>
      <c r="H18" s="10">
        <f>VLOOKUP(tLayerCondtn!C12,tExpSet_tCntrct_tLayer!$A$10:$AA$11,16,0)</f>
        <v>0</v>
      </c>
      <c r="I18" s="9"/>
      <c r="J18" s="10" t="str">
        <f>VLOOKUP(tLayerCondtn!C12,tExpSet_tCntrct_tLayer!$A$10:$AA$11,7,0)</f>
        <v>USD</v>
      </c>
      <c r="K18" s="10" t="str">
        <f>VLOOKUP(tLayerCondtn!C12,tExpSet_tCntrct_tLayer!$A$10:$AA$11,20,0)</f>
        <v>NULL</v>
      </c>
      <c r="L18" s="10" t="str">
        <f>VLOOKUP(tLayerCondtn!C12,tExpSet_tCntrct_tLayer!$A$10:$AA$11,21,0)</f>
        <v>NULL</v>
      </c>
      <c r="M18" s="10" t="str">
        <f>VLOOKUP(tLayerCondtn!C12,tExpSet_tCntrct_tLayer!$A$10:$AA$11,22,0)</f>
        <v>NULL</v>
      </c>
      <c r="N18" s="10" t="str">
        <f>VLOOKUP(tLayerCondtn!C12,tExpSet_tCntrct_tLayer!$A$10:$AA$11,23,0)</f>
        <v>NULL</v>
      </c>
      <c r="O18" s="10" t="str">
        <f>VLOOKUP(tLayerCondtn!C12,tExpSet_tCntrct_tLayer!$A$10:$AA$11,24,0)</f>
        <v>NULL</v>
      </c>
      <c r="P18" s="11" t="str">
        <f>VLOOKUP(VLOOKUP(tLayerCondtn!C12,tExpSet_tCntrct_tLayer!$A$10:$AA$11,6,0),ForPerilLookUp!$E$2:$H$6,3,0)</f>
        <v>QEQ;QFF;QLS;BFR;OO1;QSL;XX1;WSS;WW2;MM1;QTS;BBF;ZZ1</v>
      </c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10">
        <f>VLOOKUP(tLayerCondtn!B12,tExpSet_tCntrct_tLayer!$A$15:$R$18,3,0)</f>
        <v>2</v>
      </c>
      <c r="BN18" s="111"/>
      <c r="BO18" s="35">
        <f>VLOOKUP(tLayerCondtn!C12,tExpSet_tCntrct_tLayer!$A$10:$AA$11,8,0)</f>
        <v>43466</v>
      </c>
      <c r="BP18" s="13">
        <f>VLOOKUP(tLayerCondtn!C12,tExpSet_tCntrct_tLayer!$A$10:$AA$11,9,0)</f>
        <v>43831</v>
      </c>
      <c r="BQ18" s="53">
        <f>VLOOKUP(tLayerCondtn!C12,tExpSet_tCntrct_tLayer!$A$10:$AA$11,13,0)</f>
        <v>0</v>
      </c>
      <c r="BR18" s="10">
        <f>VLOOKUP(tLayerCondtn!C12,tExpSet_tCntrct_tLayer!$A$10:$AA$11,14,0)</f>
        <v>0</v>
      </c>
      <c r="BS18" s="10">
        <f>VLOOKUP(tLayerCondtn!C12,tExpSet_tCntrct_tLayer!$A$10:$AA$11,15,0)</f>
        <v>0</v>
      </c>
      <c r="BT18" s="10" t="str">
        <f>VLOOKUP(tLayerCondtn!C12,tExpSet_tCntrct_tLayer!$A$10:$AA$11,10,0)</f>
        <v>Commercial</v>
      </c>
      <c r="BU18" s="9"/>
      <c r="BV18" s="11" t="str">
        <f>VLOOKUP(VLOOKUP(tLayerCondtn!B12,tExpSet_tCntrct_tLayer!$A$15:$R$18,4,0),ForPerilLookUp!$E$2:$H$6,3,0)</f>
        <v>QEQ;QFF;QLS;BFR;OO1;QSL;XX1;WSS;WW2;MM1;QTS;BBF;ZZ1</v>
      </c>
      <c r="BW18" s="10">
        <f>VLOOKUP(tLayerCondtn!B12,tExpSet_tCntrct_tLayer!$A$15:$R$18,13,0)</f>
        <v>10000</v>
      </c>
      <c r="BX18" s="9"/>
      <c r="BY18" s="9"/>
      <c r="BZ18" s="9"/>
      <c r="CA18" s="9"/>
      <c r="CB18" s="8">
        <f>IF(VLOOKUP(tLayerCondtn!B12,tExpSet_tCntrct_tLayer!$A$15:$R$18,5,0)="E",VLOOKUP(tLayerCondtn!B12,tExpSet_tCntrct_tLayer!$A$15:$R$18,7,0),0)</f>
        <v>0.02</v>
      </c>
      <c r="CC18" s="8">
        <f>IF(VLOOKUP(tLayerCondtn!B12,tExpSet_tCntrct_tLayer!$A$15:$R$18,5,0)="E",VLOOKUP(tLayerCondtn!B12,tExpSet_tCntrct_tLayer!$A$15:$R$18,6,0),IF(VLOOKUP(tLayerCondtn!B12,tExpSet_tCntrct_tLayer!$A$15:$R$18,5,0)="N",0,0))</f>
        <v>5000000</v>
      </c>
      <c r="CD18" s="8">
        <f>IF(VLOOKUP(tLayerCondtn!B12,tExpSet_tCntrct_tLayer!$A$15:$R$18,5,0)="E",VLOOKUP(tLayerCondtn!B12,tExpSet_tCntrct_tLayer!$A$15:$R$18,9,0),0)</f>
        <v>12500000</v>
      </c>
      <c r="CE18" s="9"/>
      <c r="CF18" s="11" t="str">
        <f>VLOOKUP(VLOOKUP(tLayerCondtn!B12,tExpSet_tCntrct_tLayer!$A$15:$R$18,4,0),ForPerilLookUp!$E$2:$H$6,3,0)</f>
        <v>QEQ;QFF;QLS;BFR;OO1;QSL;XX1;WSS;WW2;MM1;QTS;BBF;ZZ1</v>
      </c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8" t="str">
        <f>IF(VLOOKUP(tLayerCondtn!B12,tExpSet_tCntrct_tLayer!$A$15:$R$18,10,0)="FR",2,"")</f>
        <v/>
      </c>
      <c r="DG18" s="8" t="str">
        <f>IF(VLOOKUP(tLayerCondtn!B12,tExpSet_tCntrct_tLayer!$A$15:$R$18,10,0)="PL",1,"")</f>
        <v/>
      </c>
      <c r="DH18" s="8" t="str">
        <f>IF(OR(OR(VLOOKUP(tLayerCondtn!B12,tExpSet_tCntrct_tLayer!$A$15:$R$18,10,0)="B",VLOOKUP(tLayerCondtn!B12,tExpSet_tCntrct_tLayer!$A$15:$R$18,10,0)="FR"),
VLOOKUP(tLayerCondtn!B12,tExpSet_tCntrct_tLayer!$A$15:$R$18,10,0)="PL"),VLOOKUP(tLayerCondtn!B12,tExpSet_tCntrct_tLayer!$A$15:$R$18,11,0),"")</f>
        <v/>
      </c>
      <c r="DI18" s="8" t="str">
        <f>IF(OR(VLOOKUP(tLayerCondtn!B12,tExpSet_tCntrct_tLayer!$A$15:$R$18,10,0)="MI",VLOOKUP(tLayerCondtn!B12,tExpSet_tCntrct_tLayer!$A$15:$R$18,10,0)="MM"),VLOOKUP(tLayerCondtn!B12,tExpSet_tCntrct_tLayer!$A$15:$R$18,11,0),"")</f>
        <v/>
      </c>
      <c r="DJ18" s="8" t="str">
        <f>IF(OR(VLOOKUP(tLayerCondtn!B12,tExpSet_tCntrct_tLayer!$A$15:$R$18,10,0)="MA",VLOOKUP(tLayerCondtn!B12,tExpSet_tCntrct_tLayer!$A$15:$R$18,10,0)="MM"),VLOOKUP(tLayerCondtn!B12,tExpSet_tCntrct_tLayer!$A$15:$R$18,12,0),"")</f>
        <v/>
      </c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8">
        <v>0</v>
      </c>
      <c r="EA18" s="8">
        <v>0</v>
      </c>
      <c r="EB18" s="8">
        <f>IF(VLOOKUP(tLayerCondtn!B12,tExpSet_tCntrct_tLayer!$A$15:$R$18,5,0)="B",VLOOKUP(tLayerCondtn!B12,tExpSet_tCntrct_tLayer!$A$15:$R$18,6,0),IF(VLOOKUP(tLayerCondtn!B12,tExpSet_tCntrct_tLayer!$A$15:$R$18,5,0)="N",0,0))</f>
        <v>0</v>
      </c>
      <c r="EC18" s="2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9"/>
      <c r="EV18" s="9"/>
      <c r="EW18" s="9"/>
      <c r="EX18" s="9"/>
      <c r="EY18" s="9"/>
      <c r="EZ18" s="10">
        <f>VLOOKUP(CONCATENATE(tLayerCondtn!C12,"_",tLayerCondtn!F12),ForCondNumber!$G$92:$J$105,4,0)</f>
        <v>4</v>
      </c>
      <c r="FA18" s="10" t="str">
        <f>tLayerCondtn!F12</f>
        <v>TC_OTHER</v>
      </c>
      <c r="FB18" s="14" t="str">
        <f>VLOOKUP(tLayerCondtn!E12,ForPerilLookUp!$E$2:$H$6,3)</f>
        <v>WSS;OO1;WW2</v>
      </c>
      <c r="FC18" s="8">
        <v>0</v>
      </c>
      <c r="FD18" s="8">
        <v>0</v>
      </c>
      <c r="FE18" s="8">
        <f>IF(tLayerCondtn!H12="C", tLayerCondtn!P12,0)</f>
        <v>0</v>
      </c>
      <c r="FF18" s="9"/>
      <c r="FG18" s="9"/>
      <c r="FH18" s="8">
        <v>0</v>
      </c>
      <c r="FI18" s="8">
        <v>0</v>
      </c>
      <c r="FJ18" s="8">
        <f>IF(tLayerCondtn!H12="C", tLayerCondtn!Q12,0)</f>
        <v>0</v>
      </c>
      <c r="FK18" s="9"/>
      <c r="FL18" s="9"/>
      <c r="FM18" s="8">
        <v>0</v>
      </c>
      <c r="FN18" s="8">
        <v>0</v>
      </c>
      <c r="FO18" s="8">
        <f>IF(tLayerCondtn!H12="C", tLayerCondtn!R12,0)</f>
        <v>0</v>
      </c>
      <c r="FP18" s="9"/>
      <c r="FQ18" s="9"/>
      <c r="FR18" s="8">
        <v>0</v>
      </c>
      <c r="FS18" s="8">
        <v>0</v>
      </c>
      <c r="FT18" s="8">
        <f>IF(OR(tLayerCondtn!H12="C",tLayerCondtn!H12="CB"), tLayerCondtn!S12,0)</f>
        <v>0</v>
      </c>
      <c r="FU18" s="9"/>
      <c r="FV18" s="9"/>
      <c r="FW18" s="8">
        <v>0</v>
      </c>
      <c r="FX18" s="8">
        <v>0</v>
      </c>
      <c r="FY18" s="8">
        <f>IF(tLayerCondtn!H12="CB", tLayerCondtn!P12,0)</f>
        <v>0</v>
      </c>
      <c r="FZ18" s="9"/>
      <c r="GA18" s="9"/>
      <c r="GB18" s="8">
        <v>0</v>
      </c>
      <c r="GC18" s="8">
        <v>0</v>
      </c>
      <c r="GD18" s="8">
        <v>0</v>
      </c>
      <c r="GE18" s="8">
        <f>IF(OR(OR(OR(AND(tLayerCondtn!H12 ="B",tLayerCondtn!M12 ="MI"),AND(tLayerCondtn!H12 ="B",tLayerCondtn!M12 ="MM")),
AND(tLayerCondtn!H12 ="E",tLayerCondtn!M12 ="MI")),
AND(tLayerCondtn!H12 ="E",tLayerCondtn!M12 ="MM")),
tLayerCondtn!N12,0)</f>
        <v>50000</v>
      </c>
      <c r="GF18" s="8">
        <f>IF(OR(OR(OR(AND(tLayerCondtn!H12 ="B",tLayerCondtn!M12 ="MA"),AND(tLayerCondtn!H12 ="B",tLayerCondtn!M12 ="MM")),
AND(tLayerCondtn!H12 ="E",tLayerCondtn!M12 ="MA")),
AND(tLayerCondtn!H12 ="E",tLayerCondtn!M12 ="MM")),
tLayerCondtn!O12,0)</f>
        <v>0</v>
      </c>
      <c r="GG18" s="8">
        <v>0</v>
      </c>
      <c r="GH18" s="8">
        <v>0</v>
      </c>
      <c r="GI18" s="8">
        <f>IF(tLayerCondtn!H12="C",tLayerCondtn!I12,0)</f>
        <v>0</v>
      </c>
      <c r="GJ18" s="8">
        <v>0</v>
      </c>
      <c r="GK18" s="8">
        <v>0</v>
      </c>
      <c r="GL18" s="8">
        <f>IF(tLayerCondtn!H12="C",tLayerCondtn!J12,0)</f>
        <v>0</v>
      </c>
      <c r="GM18" s="8">
        <v>0</v>
      </c>
      <c r="GN18" s="8">
        <v>0</v>
      </c>
      <c r="GO18" s="8">
        <f>IF(tLayerCondtn!H12="C",tLayerCondtn!K12,0)</f>
        <v>0</v>
      </c>
      <c r="GP18" s="8">
        <v>0</v>
      </c>
      <c r="GQ18" s="8">
        <v>0</v>
      </c>
      <c r="GR18" s="8">
        <f>IF(OR(tLayerCondtn!H12="C",tLayerCondtn!H12="CB"),tLayerCondtn!L12,0)</f>
        <v>0</v>
      </c>
      <c r="GS18" s="8">
        <v>0</v>
      </c>
      <c r="GT18" s="8">
        <v>0</v>
      </c>
      <c r="GU18" s="8">
        <f>IF(tLayerCondtn!H12="CB",tLayerCondtn!I12,0)</f>
        <v>0</v>
      </c>
      <c r="GV18" s="8">
        <v>0</v>
      </c>
      <c r="GW18" s="8">
        <v>0</v>
      </c>
      <c r="GX18" s="8">
        <f>IF(tLayerCondtn!H12="B",tLayerCondtn!I12,IF(tLayerCondtn!H12="E",tLayerCondtn!J12,0))</f>
        <v>999999999999</v>
      </c>
    </row>
    <row r="19" spans="1:206" x14ac:dyDescent="0.25">
      <c r="A19" s="11" t="str">
        <f>VLOOKUP(VLOOKUP(tLayerCondtn!C13,tExpSet_tCntrct_tLayer!$A$10:$AA$11,2,0),tExpSet_tCntrct_tLayer!$A$2:$H$3,2,0)</f>
        <v>Columnwise</v>
      </c>
      <c r="B19" s="9"/>
      <c r="C19" s="9"/>
      <c r="D19" s="10">
        <f>VLOOKUP(tLayerCondtn!C13,tExpSet_tCntrct_tLayer!$A$10:$AA$11,3,0)</f>
        <v>1</v>
      </c>
      <c r="E19" s="10" t="str">
        <f>VLOOKUP(tLayerCondtn!C13,tExpSet_tCntrct_tLayer!$A$10:$AA$11,12,0)</f>
        <v>ABC</v>
      </c>
      <c r="F19" s="9"/>
      <c r="G19" s="10" t="str">
        <f>VLOOKUP(tLayerCondtn!C13,tExpSet_tCntrct_tLayer!$A$10:$AA$11,5,0)</f>
        <v>S</v>
      </c>
      <c r="H19" s="10">
        <f>VLOOKUP(tLayerCondtn!C13,tExpSet_tCntrct_tLayer!$A$10:$AA$11,16,0)</f>
        <v>0</v>
      </c>
      <c r="I19" s="9"/>
      <c r="J19" s="10" t="str">
        <f>VLOOKUP(tLayerCondtn!C13,tExpSet_tCntrct_tLayer!$A$10:$AA$11,7,0)</f>
        <v>USD</v>
      </c>
      <c r="K19" s="10" t="str">
        <f>VLOOKUP(tLayerCondtn!C13,tExpSet_tCntrct_tLayer!$A$10:$AA$11,20,0)</f>
        <v>NULL</v>
      </c>
      <c r="L19" s="10" t="str">
        <f>VLOOKUP(tLayerCondtn!C13,tExpSet_tCntrct_tLayer!$A$10:$AA$11,21,0)</f>
        <v>NULL</v>
      </c>
      <c r="M19" s="10" t="str">
        <f>VLOOKUP(tLayerCondtn!C13,tExpSet_tCntrct_tLayer!$A$10:$AA$11,22,0)</f>
        <v>NULL</v>
      </c>
      <c r="N19" s="10" t="str">
        <f>VLOOKUP(tLayerCondtn!C13,tExpSet_tCntrct_tLayer!$A$10:$AA$11,23,0)</f>
        <v>NULL</v>
      </c>
      <c r="O19" s="10" t="str">
        <f>VLOOKUP(tLayerCondtn!C13,tExpSet_tCntrct_tLayer!$A$10:$AA$11,24,0)</f>
        <v>NULL</v>
      </c>
      <c r="P19" s="11" t="str">
        <f>VLOOKUP(VLOOKUP(tLayerCondtn!C13,tExpSet_tCntrct_tLayer!$A$10:$AA$11,6,0),ForPerilLookUp!$E$2:$H$6,3,0)</f>
        <v>QEQ;QFF;QLS;BFR;OO1;QSL;XX1;WSS;WW2;MM1;QTS;BBF;ZZ1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10">
        <f>VLOOKUP(tLayerCondtn!B13,tExpSet_tCntrct_tLayer!$A$15:$R$18,3,0)</f>
        <v>2</v>
      </c>
      <c r="BN19" s="111"/>
      <c r="BO19" s="35">
        <f>VLOOKUP(tLayerCondtn!C13,tExpSet_tCntrct_tLayer!$A$10:$AA$11,8,0)</f>
        <v>43466</v>
      </c>
      <c r="BP19" s="13">
        <f>VLOOKUP(tLayerCondtn!C13,tExpSet_tCntrct_tLayer!$A$10:$AA$11,9,0)</f>
        <v>43831</v>
      </c>
      <c r="BQ19" s="53">
        <f>VLOOKUP(tLayerCondtn!C13,tExpSet_tCntrct_tLayer!$A$10:$AA$11,13,0)</f>
        <v>0</v>
      </c>
      <c r="BR19" s="10">
        <f>VLOOKUP(tLayerCondtn!C13,tExpSet_tCntrct_tLayer!$A$10:$AA$11,14,0)</f>
        <v>0</v>
      </c>
      <c r="BS19" s="10">
        <f>VLOOKUP(tLayerCondtn!C13,tExpSet_tCntrct_tLayer!$A$10:$AA$11,15,0)</f>
        <v>0</v>
      </c>
      <c r="BT19" s="10" t="str">
        <f>VLOOKUP(tLayerCondtn!C13,tExpSet_tCntrct_tLayer!$A$10:$AA$11,10,0)</f>
        <v>Commercial</v>
      </c>
      <c r="BU19" s="9"/>
      <c r="BV19" s="11" t="str">
        <f>VLOOKUP(VLOOKUP(tLayerCondtn!B13,tExpSet_tCntrct_tLayer!$A$15:$R$18,4,0),ForPerilLookUp!$E$2:$H$6,3,0)</f>
        <v>QEQ;QFF;QLS;BFR;OO1;QSL;XX1;WSS;WW2;MM1;QTS;BBF;ZZ1</v>
      </c>
      <c r="BW19" s="10">
        <f>VLOOKUP(tLayerCondtn!B13,tExpSet_tCntrct_tLayer!$A$15:$R$18,13,0)</f>
        <v>10000</v>
      </c>
      <c r="BX19" s="9"/>
      <c r="BY19" s="9"/>
      <c r="BZ19" s="9"/>
      <c r="CA19" s="9"/>
      <c r="CB19" s="8">
        <f>IF(VLOOKUP(tLayerCondtn!B13,tExpSet_tCntrct_tLayer!$A$15:$R$18,5,0)="E",VLOOKUP(tLayerCondtn!B13,tExpSet_tCntrct_tLayer!$A$15:$R$18,7,0),0)</f>
        <v>0.02</v>
      </c>
      <c r="CC19" s="8">
        <f>IF(VLOOKUP(tLayerCondtn!B13,tExpSet_tCntrct_tLayer!$A$15:$R$18,5,0)="E",VLOOKUP(tLayerCondtn!B13,tExpSet_tCntrct_tLayer!$A$15:$R$18,6,0),IF(VLOOKUP(tLayerCondtn!B13,tExpSet_tCntrct_tLayer!$A$15:$R$18,5,0)="N",0,0))</f>
        <v>5000000</v>
      </c>
      <c r="CD19" s="8">
        <f>IF(VLOOKUP(tLayerCondtn!B13,tExpSet_tCntrct_tLayer!$A$15:$R$18,5,0)="E",VLOOKUP(tLayerCondtn!B13,tExpSet_tCntrct_tLayer!$A$15:$R$18,9,0),0)</f>
        <v>12500000</v>
      </c>
      <c r="CE19" s="9"/>
      <c r="CF19" s="11" t="str">
        <f>VLOOKUP(VLOOKUP(tLayerCondtn!B13,tExpSet_tCntrct_tLayer!$A$15:$R$18,4,0),ForPerilLookUp!$E$2:$H$6,3,0)</f>
        <v>QEQ;QFF;QLS;BFR;OO1;QSL;XX1;WSS;WW2;MM1;QTS;BBF;ZZ1</v>
      </c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8" t="str">
        <f>IF(VLOOKUP(tLayerCondtn!B13,tExpSet_tCntrct_tLayer!$A$15:$R$18,10,0)="FR",2,"")</f>
        <v/>
      </c>
      <c r="DG19" s="8" t="str">
        <f>IF(VLOOKUP(tLayerCondtn!B13,tExpSet_tCntrct_tLayer!$A$15:$R$18,10,0)="PL",1,"")</f>
        <v/>
      </c>
      <c r="DH19" s="8" t="str">
        <f>IF(OR(OR(VLOOKUP(tLayerCondtn!B13,tExpSet_tCntrct_tLayer!$A$15:$R$18,10,0)="B",VLOOKUP(tLayerCondtn!B13,tExpSet_tCntrct_tLayer!$A$15:$R$18,10,0)="FR"),
VLOOKUP(tLayerCondtn!B13,tExpSet_tCntrct_tLayer!$A$15:$R$18,10,0)="PL"),VLOOKUP(tLayerCondtn!B13,tExpSet_tCntrct_tLayer!$A$15:$R$18,11,0),"")</f>
        <v/>
      </c>
      <c r="DI19" s="8" t="str">
        <f>IF(OR(VLOOKUP(tLayerCondtn!B13,tExpSet_tCntrct_tLayer!$A$15:$R$18,10,0)="MI",VLOOKUP(tLayerCondtn!B13,tExpSet_tCntrct_tLayer!$A$15:$R$18,10,0)="MM"),VLOOKUP(tLayerCondtn!B13,tExpSet_tCntrct_tLayer!$A$15:$R$18,11,0),"")</f>
        <v/>
      </c>
      <c r="DJ19" s="8" t="str">
        <f>IF(OR(VLOOKUP(tLayerCondtn!B13,tExpSet_tCntrct_tLayer!$A$15:$R$18,10,0)="MA",VLOOKUP(tLayerCondtn!B13,tExpSet_tCntrct_tLayer!$A$15:$R$18,10,0)="MM"),VLOOKUP(tLayerCondtn!B13,tExpSet_tCntrct_tLayer!$A$15:$R$18,12,0),"")</f>
        <v/>
      </c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8">
        <v>0</v>
      </c>
      <c r="EA19" s="8">
        <v>0</v>
      </c>
      <c r="EB19" s="8">
        <f>IF(VLOOKUP(tLayerCondtn!B13,tExpSet_tCntrct_tLayer!$A$15:$R$18,5,0)="B",VLOOKUP(tLayerCondtn!B13,tExpSet_tCntrct_tLayer!$A$15:$R$18,6,0),IF(VLOOKUP(tLayerCondtn!B13,tExpSet_tCntrct_tLayer!$A$15:$R$18,5,0)="N",0,0))</f>
        <v>0</v>
      </c>
      <c r="EC19" s="2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9"/>
      <c r="EV19" s="9"/>
      <c r="EW19" s="9"/>
      <c r="EX19" s="9"/>
      <c r="EY19" s="9"/>
      <c r="EZ19" s="10">
        <f>VLOOKUP(CONCATENATE(tLayerCondtn!C13,"_",tLayerCondtn!F13),ForCondNumber!$G$92:$J$105,4,0)</f>
        <v>5</v>
      </c>
      <c r="FA19" s="10" t="str">
        <f>tLayerCondtn!F13</f>
        <v>TC_TIER1</v>
      </c>
      <c r="FB19" s="14" t="str">
        <f>VLOOKUP(tLayerCondtn!E13,ForPerilLookUp!$E$2:$H$6,3)</f>
        <v>WSS;OO1;WW2</v>
      </c>
      <c r="FC19" s="8">
        <v>0</v>
      </c>
      <c r="FD19" s="8">
        <v>0</v>
      </c>
      <c r="FE19" s="8">
        <f>IF(tLayerCondtn!H13="C", tLayerCondtn!P13,0)</f>
        <v>0</v>
      </c>
      <c r="FF19" s="9"/>
      <c r="FG19" s="9"/>
      <c r="FH19" s="8">
        <v>0</v>
      </c>
      <c r="FI19" s="8">
        <v>0</v>
      </c>
      <c r="FJ19" s="8">
        <f>IF(tLayerCondtn!H13="C", tLayerCondtn!Q13,0)</f>
        <v>0</v>
      </c>
      <c r="FK19" s="9"/>
      <c r="FL19" s="9"/>
      <c r="FM19" s="8">
        <v>0</v>
      </c>
      <c r="FN19" s="8">
        <v>0</v>
      </c>
      <c r="FO19" s="8">
        <f>IF(tLayerCondtn!H13="C", tLayerCondtn!R13,0)</f>
        <v>0</v>
      </c>
      <c r="FP19" s="9"/>
      <c r="FQ19" s="9"/>
      <c r="FR19" s="8">
        <v>0</v>
      </c>
      <c r="FS19" s="8">
        <v>0</v>
      </c>
      <c r="FT19" s="8">
        <f>IF(OR(tLayerCondtn!H13="C",tLayerCondtn!H13="CB"), tLayerCondtn!S13,0)</f>
        <v>0</v>
      </c>
      <c r="FU19" s="9"/>
      <c r="FV19" s="9"/>
      <c r="FW19" s="8">
        <v>0</v>
      </c>
      <c r="FX19" s="8">
        <v>0</v>
      </c>
      <c r="FY19" s="8">
        <f>IF(tLayerCondtn!H13="CB", tLayerCondtn!P13,0)</f>
        <v>0</v>
      </c>
      <c r="FZ19" s="9"/>
      <c r="GA19" s="9"/>
      <c r="GB19" s="8">
        <v>0</v>
      </c>
      <c r="GC19" s="8">
        <v>0</v>
      </c>
      <c r="GD19" s="8">
        <v>0</v>
      </c>
      <c r="GE19" s="8">
        <f>IF(OR(OR(OR(AND(tLayerCondtn!H13 ="B",tLayerCondtn!M13 ="MI"),AND(tLayerCondtn!H13 ="B",tLayerCondtn!M13 ="MM")),
AND(tLayerCondtn!H13 ="E",tLayerCondtn!M13 ="MI")),
AND(tLayerCondtn!H13 ="E",tLayerCondtn!M13 ="MM")),
tLayerCondtn!N13,0)</f>
        <v>75000</v>
      </c>
      <c r="GF19" s="8">
        <f>IF(OR(OR(OR(AND(tLayerCondtn!H13 ="B",tLayerCondtn!M13 ="MA"),AND(tLayerCondtn!H13 ="B",tLayerCondtn!M13 ="MM")),
AND(tLayerCondtn!H13 ="E",tLayerCondtn!M13 ="MA")),
AND(tLayerCondtn!H13 ="E",tLayerCondtn!M13 ="MM")),
tLayerCondtn!O13,0)</f>
        <v>0</v>
      </c>
      <c r="GG19" s="8">
        <v>0</v>
      </c>
      <c r="GH19" s="8">
        <v>0</v>
      </c>
      <c r="GI19" s="8">
        <f>IF(tLayerCondtn!H13="C",tLayerCondtn!I13,0)</f>
        <v>0</v>
      </c>
      <c r="GJ19" s="8">
        <v>0</v>
      </c>
      <c r="GK19" s="8">
        <v>0</v>
      </c>
      <c r="GL19" s="8">
        <f>IF(tLayerCondtn!H13="C",tLayerCondtn!J13,0)</f>
        <v>0</v>
      </c>
      <c r="GM19" s="8">
        <v>0</v>
      </c>
      <c r="GN19" s="8">
        <v>0</v>
      </c>
      <c r="GO19" s="8">
        <f>IF(tLayerCondtn!H13="C",tLayerCondtn!K13,0)</f>
        <v>0</v>
      </c>
      <c r="GP19" s="8">
        <v>0</v>
      </c>
      <c r="GQ19" s="8">
        <v>0</v>
      </c>
      <c r="GR19" s="8">
        <f>IF(OR(tLayerCondtn!H13="C",tLayerCondtn!H13="CB"),tLayerCondtn!L13,0)</f>
        <v>0</v>
      </c>
      <c r="GS19" s="8">
        <v>0</v>
      </c>
      <c r="GT19" s="8">
        <v>0</v>
      </c>
      <c r="GU19" s="8">
        <f>IF(tLayerCondtn!H13="CB",tLayerCondtn!I13,0)</f>
        <v>0</v>
      </c>
      <c r="GV19" s="8">
        <v>0</v>
      </c>
      <c r="GW19" s="8">
        <v>0</v>
      </c>
      <c r="GX19" s="8">
        <f>IF(tLayerCondtn!H13="B",tLayerCondtn!I13,IF(tLayerCondtn!H13="E",tLayerCondtn!J13,0))</f>
        <v>3500000</v>
      </c>
    </row>
    <row r="20" spans="1:206" x14ac:dyDescent="0.25">
      <c r="A20" s="11" t="str">
        <f>VLOOKUP(VLOOKUP(tLayerCondtn!C14,tExpSet_tCntrct_tLayer!$A$10:$AA$11,2,0),tExpSet_tCntrct_tLayer!$A$2:$H$3,2,0)</f>
        <v>Columnwise</v>
      </c>
      <c r="B20" s="9"/>
      <c r="C20" s="9"/>
      <c r="D20" s="10">
        <f>VLOOKUP(tLayerCondtn!C14,tExpSet_tCntrct_tLayer!$A$10:$AA$11,3,0)</f>
        <v>1</v>
      </c>
      <c r="E20" s="10" t="str">
        <f>VLOOKUP(tLayerCondtn!C14,tExpSet_tCntrct_tLayer!$A$10:$AA$11,12,0)</f>
        <v>ABC</v>
      </c>
      <c r="F20" s="9"/>
      <c r="G20" s="10" t="str">
        <f>VLOOKUP(tLayerCondtn!C14,tExpSet_tCntrct_tLayer!$A$10:$AA$11,5,0)</f>
        <v>S</v>
      </c>
      <c r="H20" s="10">
        <f>VLOOKUP(tLayerCondtn!C14,tExpSet_tCntrct_tLayer!$A$10:$AA$11,16,0)</f>
        <v>0</v>
      </c>
      <c r="I20" s="9"/>
      <c r="J20" s="10" t="str">
        <f>VLOOKUP(tLayerCondtn!C14,tExpSet_tCntrct_tLayer!$A$10:$AA$11,7,0)</f>
        <v>USD</v>
      </c>
      <c r="K20" s="10" t="str">
        <f>VLOOKUP(tLayerCondtn!C14,tExpSet_tCntrct_tLayer!$A$10:$AA$11,20,0)</f>
        <v>NULL</v>
      </c>
      <c r="L20" s="10" t="str">
        <f>VLOOKUP(tLayerCondtn!C14,tExpSet_tCntrct_tLayer!$A$10:$AA$11,21,0)</f>
        <v>NULL</v>
      </c>
      <c r="M20" s="10" t="str">
        <f>VLOOKUP(tLayerCondtn!C14,tExpSet_tCntrct_tLayer!$A$10:$AA$11,22,0)</f>
        <v>NULL</v>
      </c>
      <c r="N20" s="10" t="str">
        <f>VLOOKUP(tLayerCondtn!C14,tExpSet_tCntrct_tLayer!$A$10:$AA$11,23,0)</f>
        <v>NULL</v>
      </c>
      <c r="O20" s="10" t="str">
        <f>VLOOKUP(tLayerCondtn!C14,tExpSet_tCntrct_tLayer!$A$10:$AA$11,24,0)</f>
        <v>NULL</v>
      </c>
      <c r="P20" s="11" t="str">
        <f>VLOOKUP(VLOOKUP(tLayerCondtn!C14,tExpSet_tCntrct_tLayer!$A$10:$AA$11,6,0),ForPerilLookUp!$E$2:$H$6,3,0)</f>
        <v>QEQ;QFF;QLS;BFR;OO1;QSL;XX1;WSS;WW2;MM1;QTS;BBF;ZZ1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10">
        <f>VLOOKUP(tLayerCondtn!B14,tExpSet_tCntrct_tLayer!$A$15:$R$18,3,0)</f>
        <v>2</v>
      </c>
      <c r="BN20" s="111"/>
      <c r="BO20" s="35">
        <f>VLOOKUP(tLayerCondtn!C14,tExpSet_tCntrct_tLayer!$A$10:$AA$11,8,0)</f>
        <v>43466</v>
      </c>
      <c r="BP20" s="13">
        <f>VLOOKUP(tLayerCondtn!C14,tExpSet_tCntrct_tLayer!$A$10:$AA$11,9,0)</f>
        <v>43831</v>
      </c>
      <c r="BQ20" s="53">
        <f>VLOOKUP(tLayerCondtn!C14,tExpSet_tCntrct_tLayer!$A$10:$AA$11,13,0)</f>
        <v>0</v>
      </c>
      <c r="BR20" s="10">
        <f>VLOOKUP(tLayerCondtn!C14,tExpSet_tCntrct_tLayer!$A$10:$AA$11,14,0)</f>
        <v>0</v>
      </c>
      <c r="BS20" s="10">
        <f>VLOOKUP(tLayerCondtn!C14,tExpSet_tCntrct_tLayer!$A$10:$AA$11,15,0)</f>
        <v>0</v>
      </c>
      <c r="BT20" s="10" t="str">
        <f>VLOOKUP(tLayerCondtn!C14,tExpSet_tCntrct_tLayer!$A$10:$AA$11,10,0)</f>
        <v>Commercial</v>
      </c>
      <c r="BU20" s="9"/>
      <c r="BV20" s="11" t="str">
        <f>VLOOKUP(VLOOKUP(tLayerCondtn!B14,tExpSet_tCntrct_tLayer!$A$15:$R$18,4,0),ForPerilLookUp!$E$2:$H$6,3,0)</f>
        <v>QEQ;QFF;QLS;BFR;OO1;QSL;XX1;WSS;WW2;MM1;QTS;BBF;ZZ1</v>
      </c>
      <c r="BW20" s="10">
        <f>VLOOKUP(tLayerCondtn!B14,tExpSet_tCntrct_tLayer!$A$15:$R$18,13,0)</f>
        <v>10000</v>
      </c>
      <c r="BX20" s="9"/>
      <c r="BY20" s="9"/>
      <c r="BZ20" s="9"/>
      <c r="CA20" s="9"/>
      <c r="CB20" s="8">
        <f>IF(VLOOKUP(tLayerCondtn!B14,tExpSet_tCntrct_tLayer!$A$15:$R$18,5,0)="E",VLOOKUP(tLayerCondtn!B14,tExpSet_tCntrct_tLayer!$A$15:$R$18,7,0),0)</f>
        <v>0.02</v>
      </c>
      <c r="CC20" s="8">
        <f>IF(VLOOKUP(tLayerCondtn!B14,tExpSet_tCntrct_tLayer!$A$15:$R$18,5,0)="E",VLOOKUP(tLayerCondtn!B14,tExpSet_tCntrct_tLayer!$A$15:$R$18,6,0),IF(VLOOKUP(tLayerCondtn!B14,tExpSet_tCntrct_tLayer!$A$15:$R$18,5,0)="N",0,0))</f>
        <v>5000000</v>
      </c>
      <c r="CD20" s="8">
        <f>IF(VLOOKUP(tLayerCondtn!B14,tExpSet_tCntrct_tLayer!$A$15:$R$18,5,0)="E",VLOOKUP(tLayerCondtn!B14,tExpSet_tCntrct_tLayer!$A$15:$R$18,9,0),0)</f>
        <v>12500000</v>
      </c>
      <c r="CE20" s="9"/>
      <c r="CF20" s="11" t="str">
        <f>VLOOKUP(VLOOKUP(tLayerCondtn!B14,tExpSet_tCntrct_tLayer!$A$15:$R$18,4,0),ForPerilLookUp!$E$2:$H$6,3,0)</f>
        <v>QEQ;QFF;QLS;BFR;OO1;QSL;XX1;WSS;WW2;MM1;QTS;BBF;ZZ1</v>
      </c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8" t="str">
        <f>IF(VLOOKUP(tLayerCondtn!B14,tExpSet_tCntrct_tLayer!$A$15:$R$18,10,0)="FR",2,"")</f>
        <v/>
      </c>
      <c r="DG20" s="8" t="str">
        <f>IF(VLOOKUP(tLayerCondtn!B14,tExpSet_tCntrct_tLayer!$A$15:$R$18,10,0)="PL",1,"")</f>
        <v/>
      </c>
      <c r="DH20" s="8" t="str">
        <f>IF(OR(OR(VLOOKUP(tLayerCondtn!B14,tExpSet_tCntrct_tLayer!$A$15:$R$18,10,0)="B",VLOOKUP(tLayerCondtn!B14,tExpSet_tCntrct_tLayer!$A$15:$R$18,10,0)="FR"),
VLOOKUP(tLayerCondtn!B14,tExpSet_tCntrct_tLayer!$A$15:$R$18,10,0)="PL"),VLOOKUP(tLayerCondtn!B14,tExpSet_tCntrct_tLayer!$A$15:$R$18,11,0),"")</f>
        <v/>
      </c>
      <c r="DI20" s="8" t="str">
        <f>IF(OR(VLOOKUP(tLayerCondtn!B14,tExpSet_tCntrct_tLayer!$A$15:$R$18,10,0)="MI",VLOOKUP(tLayerCondtn!B14,tExpSet_tCntrct_tLayer!$A$15:$R$18,10,0)="MM"),VLOOKUP(tLayerCondtn!B14,tExpSet_tCntrct_tLayer!$A$15:$R$18,11,0),"")</f>
        <v/>
      </c>
      <c r="DJ20" s="8" t="str">
        <f>IF(OR(VLOOKUP(tLayerCondtn!B14,tExpSet_tCntrct_tLayer!$A$15:$R$18,10,0)="MA",VLOOKUP(tLayerCondtn!B14,tExpSet_tCntrct_tLayer!$A$15:$R$18,10,0)="MM"),VLOOKUP(tLayerCondtn!B14,tExpSet_tCntrct_tLayer!$A$15:$R$18,12,0),"")</f>
        <v/>
      </c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8">
        <v>0</v>
      </c>
      <c r="EA20" s="8">
        <v>0</v>
      </c>
      <c r="EB20" s="8">
        <f>IF(VLOOKUP(tLayerCondtn!B14,tExpSet_tCntrct_tLayer!$A$15:$R$18,5,0)="B",VLOOKUP(tLayerCondtn!B14,tExpSet_tCntrct_tLayer!$A$15:$R$18,6,0),IF(VLOOKUP(tLayerCondtn!B14,tExpSet_tCntrct_tLayer!$A$15:$R$18,5,0)="N",0,0))</f>
        <v>0</v>
      </c>
      <c r="EC20" s="2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9"/>
      <c r="EV20" s="9"/>
      <c r="EW20" s="9"/>
      <c r="EX20" s="9"/>
      <c r="EY20" s="9"/>
      <c r="EZ20" s="10">
        <f>VLOOKUP(CONCATENATE(tLayerCondtn!C14,"_",tLayerCondtn!F14),ForCondNumber!$G$92:$J$105,4,0)</f>
        <v>6</v>
      </c>
      <c r="FA20" s="10" t="str">
        <f>tLayerCondtn!F14</f>
        <v>EQ_OTHER</v>
      </c>
      <c r="FB20" s="14" t="str">
        <f>VLOOKUP(tLayerCondtn!E14,ForPerilLookUp!$E$2:$H$6,3)</f>
        <v>QEQ;QFF;QLS;QSL;QTS;BBF</v>
      </c>
      <c r="FC20" s="8">
        <v>0</v>
      </c>
      <c r="FD20" s="8">
        <v>0</v>
      </c>
      <c r="FE20" s="8">
        <f>IF(tLayerCondtn!H14="C", tLayerCondtn!P14,0)</f>
        <v>0</v>
      </c>
      <c r="FF20" s="9"/>
      <c r="FG20" s="9"/>
      <c r="FH20" s="8">
        <v>0</v>
      </c>
      <c r="FI20" s="8">
        <v>0</v>
      </c>
      <c r="FJ20" s="8">
        <f>IF(tLayerCondtn!H14="C", tLayerCondtn!Q14,0)</f>
        <v>0</v>
      </c>
      <c r="FK20" s="9"/>
      <c r="FL20" s="9"/>
      <c r="FM20" s="8">
        <v>0</v>
      </c>
      <c r="FN20" s="8">
        <v>0</v>
      </c>
      <c r="FO20" s="8">
        <f>IF(tLayerCondtn!H14="C", tLayerCondtn!R14,0)</f>
        <v>0</v>
      </c>
      <c r="FP20" s="9"/>
      <c r="FQ20" s="9"/>
      <c r="FR20" s="8">
        <v>0</v>
      </c>
      <c r="FS20" s="8">
        <v>0</v>
      </c>
      <c r="FT20" s="8">
        <f>IF(OR(tLayerCondtn!H14="C",tLayerCondtn!H14="CB"), tLayerCondtn!S14,0)</f>
        <v>0</v>
      </c>
      <c r="FU20" s="9"/>
      <c r="FV20" s="9"/>
      <c r="FW20" s="8">
        <v>0</v>
      </c>
      <c r="FX20" s="8">
        <v>0</v>
      </c>
      <c r="FY20" s="8">
        <f>IF(tLayerCondtn!H14="CB", tLayerCondtn!P14,0)</f>
        <v>0</v>
      </c>
      <c r="FZ20" s="9"/>
      <c r="GA20" s="9"/>
      <c r="GB20" s="8">
        <v>0</v>
      </c>
      <c r="GC20" s="8">
        <v>0</v>
      </c>
      <c r="GD20" s="8">
        <v>0</v>
      </c>
      <c r="GE20" s="8">
        <f>IF(OR(OR(OR(AND(tLayerCondtn!H14 ="B",tLayerCondtn!M14 ="MI"),AND(tLayerCondtn!H14 ="B",tLayerCondtn!M14 ="MM")),
AND(tLayerCondtn!H14 ="E",tLayerCondtn!M14 ="MI")),
AND(tLayerCondtn!H14 ="E",tLayerCondtn!M14 ="MM")),
tLayerCondtn!N14,0)</f>
        <v>50000</v>
      </c>
      <c r="GF20" s="8">
        <f>IF(OR(OR(OR(AND(tLayerCondtn!H14 ="B",tLayerCondtn!M14 ="MA"),AND(tLayerCondtn!H14 ="B",tLayerCondtn!M14 ="MM")),
AND(tLayerCondtn!H14 ="E",tLayerCondtn!M14 ="MA")),
AND(tLayerCondtn!H14 ="E",tLayerCondtn!M14 ="MM")),
tLayerCondtn!O14,0)</f>
        <v>0</v>
      </c>
      <c r="GG20" s="8">
        <v>0</v>
      </c>
      <c r="GH20" s="8">
        <v>0</v>
      </c>
      <c r="GI20" s="8">
        <f>IF(tLayerCondtn!H14="C",tLayerCondtn!I14,0)</f>
        <v>0</v>
      </c>
      <c r="GJ20" s="8">
        <v>0</v>
      </c>
      <c r="GK20" s="8">
        <v>0</v>
      </c>
      <c r="GL20" s="8">
        <f>IF(tLayerCondtn!H14="C",tLayerCondtn!J14,0)</f>
        <v>0</v>
      </c>
      <c r="GM20" s="8">
        <v>0</v>
      </c>
      <c r="GN20" s="8">
        <v>0</v>
      </c>
      <c r="GO20" s="8">
        <f>IF(tLayerCondtn!H14="C",tLayerCondtn!K14,0)</f>
        <v>0</v>
      </c>
      <c r="GP20" s="8">
        <v>0</v>
      </c>
      <c r="GQ20" s="8">
        <v>0</v>
      </c>
      <c r="GR20" s="8">
        <f>IF(OR(tLayerCondtn!H14="C",tLayerCondtn!H14="CB"),tLayerCondtn!L14,0)</f>
        <v>0</v>
      </c>
      <c r="GS20" s="8">
        <v>0</v>
      </c>
      <c r="GT20" s="8">
        <v>0</v>
      </c>
      <c r="GU20" s="8">
        <f>IF(tLayerCondtn!H14="CB",tLayerCondtn!I14,0)</f>
        <v>0</v>
      </c>
      <c r="GV20" s="8">
        <v>0</v>
      </c>
      <c r="GW20" s="8">
        <v>0</v>
      </c>
      <c r="GX20" s="8">
        <f>IF(tLayerCondtn!H14="B",tLayerCondtn!I14,IF(tLayerCondtn!H14="E",tLayerCondtn!J14,0))</f>
        <v>999999999999</v>
      </c>
    </row>
    <row r="21" spans="1:206" s="55" customFormat="1" x14ac:dyDescent="0.25">
      <c r="A21" s="60" t="str">
        <f>VLOOKUP(VLOOKUP(tLayerCondtn!C15,tExpSet_tCntrct_tLayer!$A$10:$AA$11,2,0),tExpSet_tCntrct_tLayer!$A$2:$H$3,2,0)</f>
        <v>Columnwise</v>
      </c>
      <c r="B21" s="61"/>
      <c r="C21" s="61"/>
      <c r="D21" s="62">
        <f>VLOOKUP(tLayerCondtn!C15,tExpSet_tCntrct_tLayer!$A$10:$AA$11,3,0)</f>
        <v>1</v>
      </c>
      <c r="E21" s="62" t="str">
        <f>VLOOKUP(tLayerCondtn!C15,tExpSet_tCntrct_tLayer!$A$10:$AA$11,12,0)</f>
        <v>ABC</v>
      </c>
      <c r="F21" s="61"/>
      <c r="G21" s="62" t="str">
        <f>VLOOKUP(tLayerCondtn!C15,tExpSet_tCntrct_tLayer!$A$10:$AA$11,5,0)</f>
        <v>S</v>
      </c>
      <c r="H21" s="62">
        <f>VLOOKUP(tLayerCondtn!C15,tExpSet_tCntrct_tLayer!$A$10:$AA$11,16,0)</f>
        <v>0</v>
      </c>
      <c r="I21" s="61"/>
      <c r="J21" s="62" t="str">
        <f>VLOOKUP(tLayerCondtn!C15,tExpSet_tCntrct_tLayer!$A$10:$AA$11,7,0)</f>
        <v>USD</v>
      </c>
      <c r="K21" s="62" t="str">
        <f>VLOOKUP(tLayerCondtn!C15,tExpSet_tCntrct_tLayer!$A$10:$AA$11,20,0)</f>
        <v>NULL</v>
      </c>
      <c r="L21" s="62" t="str">
        <f>VLOOKUP(tLayerCondtn!C15,tExpSet_tCntrct_tLayer!$A$10:$AA$11,21,0)</f>
        <v>NULL</v>
      </c>
      <c r="M21" s="62" t="str">
        <f>VLOOKUP(tLayerCondtn!C15,tExpSet_tCntrct_tLayer!$A$10:$AA$11,22,0)</f>
        <v>NULL</v>
      </c>
      <c r="N21" s="62" t="str">
        <f>VLOOKUP(tLayerCondtn!C15,tExpSet_tCntrct_tLayer!$A$10:$AA$11,23,0)</f>
        <v>NULL</v>
      </c>
      <c r="O21" s="62" t="str">
        <f>VLOOKUP(tLayerCondtn!C15,tExpSet_tCntrct_tLayer!$A$10:$AA$11,24,0)</f>
        <v>NULL</v>
      </c>
      <c r="P21" s="60" t="str">
        <f>VLOOKUP(VLOOKUP(tLayerCondtn!C15,tExpSet_tCntrct_tLayer!$A$10:$AA$11,6,0),ForPerilLookUp!$E$2:$H$6,3,0)</f>
        <v>QEQ;QFF;QLS;BFR;OO1;QSL;XX1;WSS;WW2;MM1;QTS;BBF;ZZ1</v>
      </c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2">
        <f>VLOOKUP(tLayerCondtn!B15,tExpSet_tCntrct_tLayer!$A$15:$R$18,3,0)</f>
        <v>2</v>
      </c>
      <c r="BN21" s="111"/>
      <c r="BO21" s="63">
        <f>VLOOKUP(tLayerCondtn!C15,tExpSet_tCntrct_tLayer!$A$10:$AA$11,8,0)</f>
        <v>43466</v>
      </c>
      <c r="BP21" s="64">
        <f>VLOOKUP(tLayerCondtn!C15,tExpSet_tCntrct_tLayer!$A$10:$AA$11,9,0)</f>
        <v>43831</v>
      </c>
      <c r="BQ21" s="65">
        <f>VLOOKUP(tLayerCondtn!C15,tExpSet_tCntrct_tLayer!$A$10:$AA$11,13,0)</f>
        <v>0</v>
      </c>
      <c r="BR21" s="62">
        <f>VLOOKUP(tLayerCondtn!C15,tExpSet_tCntrct_tLayer!$A$10:$AA$11,14,0)</f>
        <v>0</v>
      </c>
      <c r="BS21" s="62">
        <f>VLOOKUP(tLayerCondtn!C15,tExpSet_tCntrct_tLayer!$A$10:$AA$11,15,0)</f>
        <v>0</v>
      </c>
      <c r="BT21" s="62" t="str">
        <f>VLOOKUP(tLayerCondtn!C15,tExpSet_tCntrct_tLayer!$A$10:$AA$11,10,0)</f>
        <v>Commercial</v>
      </c>
      <c r="BU21" s="61"/>
      <c r="BV21" s="60" t="str">
        <f>VLOOKUP(VLOOKUP(tLayerCondtn!B15,tExpSet_tCntrct_tLayer!$A$15:$R$18,4,0),ForPerilLookUp!$E$2:$H$6,3,0)</f>
        <v>QEQ;QFF;QLS;BFR;OO1;QSL;XX1;WSS;WW2;MM1;QTS;BBF;ZZ1</v>
      </c>
      <c r="BW21" s="62">
        <f>VLOOKUP(tLayerCondtn!B15,tExpSet_tCntrct_tLayer!$A$15:$R$18,13,0)</f>
        <v>10000</v>
      </c>
      <c r="BX21" s="61"/>
      <c r="BY21" s="61"/>
      <c r="BZ21" s="61"/>
      <c r="CA21" s="61"/>
      <c r="CB21" s="66">
        <f>IF(VLOOKUP(tLayerCondtn!B15,tExpSet_tCntrct_tLayer!$A$15:$R$18,5,0)="E",VLOOKUP(tLayerCondtn!B15,tExpSet_tCntrct_tLayer!$A$15:$R$18,7,0),0)</f>
        <v>0.02</v>
      </c>
      <c r="CC21" s="66">
        <f>IF(VLOOKUP(tLayerCondtn!B15,tExpSet_tCntrct_tLayer!$A$15:$R$18,5,0)="E",VLOOKUP(tLayerCondtn!B15,tExpSet_tCntrct_tLayer!$A$15:$R$18,6,0),IF(VLOOKUP(tLayerCondtn!B15,tExpSet_tCntrct_tLayer!$A$15:$R$18,5,0)="N",0,0))</f>
        <v>5000000</v>
      </c>
      <c r="CD21" s="66">
        <f>IF(VLOOKUP(tLayerCondtn!B15,tExpSet_tCntrct_tLayer!$A$15:$R$18,5,0)="E",VLOOKUP(tLayerCondtn!B15,tExpSet_tCntrct_tLayer!$A$15:$R$18,9,0),0)</f>
        <v>12500000</v>
      </c>
      <c r="CE21" s="61"/>
      <c r="CF21" s="60" t="str">
        <f>VLOOKUP(VLOOKUP(tLayerCondtn!B15,tExpSet_tCntrct_tLayer!$A$15:$R$18,4,0),ForPerilLookUp!$E$2:$H$6,3,0)</f>
        <v>QEQ;QFF;QLS;BFR;OO1;QSL;XX1;WSS;WW2;MM1;QTS;BBF;ZZ1</v>
      </c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6" t="str">
        <f>IF(VLOOKUP(tLayerCondtn!B15,tExpSet_tCntrct_tLayer!$A$15:$R$18,10,0)="FR",2,"")</f>
        <v/>
      </c>
      <c r="DG21" s="66" t="str">
        <f>IF(VLOOKUP(tLayerCondtn!B15,tExpSet_tCntrct_tLayer!$A$15:$R$18,10,0)="PL",1,"")</f>
        <v/>
      </c>
      <c r="DH21" s="66" t="str">
        <f>IF(OR(OR(VLOOKUP(tLayerCondtn!B15,tExpSet_tCntrct_tLayer!$A$15:$R$18,10,0)="B",VLOOKUP(tLayerCondtn!B15,tExpSet_tCntrct_tLayer!$A$15:$R$18,10,0)="FR"),
VLOOKUP(tLayerCondtn!B15,tExpSet_tCntrct_tLayer!$A$15:$R$18,10,0)="PL"),VLOOKUP(tLayerCondtn!B15,tExpSet_tCntrct_tLayer!$A$15:$R$18,11,0),"")</f>
        <v/>
      </c>
      <c r="DI21" s="66" t="str">
        <f>IF(OR(VLOOKUP(tLayerCondtn!B15,tExpSet_tCntrct_tLayer!$A$15:$R$18,10,0)="MI",VLOOKUP(tLayerCondtn!B15,tExpSet_tCntrct_tLayer!$A$15:$R$18,10,0)="MM"),VLOOKUP(tLayerCondtn!B15,tExpSet_tCntrct_tLayer!$A$15:$R$18,11,0),"")</f>
        <v/>
      </c>
      <c r="DJ21" s="66" t="str">
        <f>IF(OR(VLOOKUP(tLayerCondtn!B15,tExpSet_tCntrct_tLayer!$A$15:$R$18,10,0)="MA",VLOOKUP(tLayerCondtn!B15,tExpSet_tCntrct_tLayer!$A$15:$R$18,10,0)="MM"),VLOOKUP(tLayerCondtn!B15,tExpSet_tCntrct_tLayer!$A$15:$R$18,12,0),"")</f>
        <v/>
      </c>
      <c r="DK21" s="61"/>
      <c r="DL21" s="61"/>
      <c r="DM21" s="61"/>
      <c r="DN21" s="61"/>
      <c r="DO21" s="61"/>
      <c r="DP21" s="61"/>
      <c r="DQ21" s="61"/>
      <c r="DR21" s="61"/>
      <c r="DS21" s="61"/>
      <c r="DT21" s="61"/>
      <c r="DU21" s="61"/>
      <c r="DV21" s="61"/>
      <c r="DW21" s="61"/>
      <c r="DX21" s="61"/>
      <c r="DY21" s="61"/>
      <c r="DZ21" s="66">
        <v>0</v>
      </c>
      <c r="EA21" s="66">
        <v>0</v>
      </c>
      <c r="EB21" s="66">
        <f>IF(VLOOKUP(tLayerCondtn!B15,tExpSet_tCntrct_tLayer!$A$15:$R$18,5,0)="B",VLOOKUP(tLayerCondtn!B15,tExpSet_tCntrct_tLayer!$A$15:$R$18,6,0),IF(VLOOKUP(tLayerCondtn!B15,tExpSet_tCntrct_tLayer!$A$15:$R$18,5,0)="N",0,0))</f>
        <v>0</v>
      </c>
      <c r="EC21" s="67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1"/>
      <c r="EV21" s="61"/>
      <c r="EW21" s="61"/>
      <c r="EX21" s="61"/>
      <c r="EY21" s="61"/>
      <c r="EZ21" s="62">
        <f>VLOOKUP(CONCATENATE(tLayerCondtn!C15,"_",tLayerCondtn!F15),ForCondNumber!$G$92:$J$105,4,0)</f>
        <v>7</v>
      </c>
      <c r="FA21" s="62" t="str">
        <f>tLayerCondtn!F15</f>
        <v>EQ_CALIFORNIA</v>
      </c>
      <c r="FB21" s="69" t="str">
        <f>VLOOKUP(tLayerCondtn!E15,ForPerilLookUp!$E$2:$H$6,3)</f>
        <v>QEQ;QFF;QLS;QSL;QTS;BBF</v>
      </c>
      <c r="FC21" s="66">
        <v>0</v>
      </c>
      <c r="FD21" s="66">
        <v>0</v>
      </c>
      <c r="FE21" s="66">
        <f>IF(tLayerCondtn!H15="C", tLayerCondtn!P15,0)</f>
        <v>0</v>
      </c>
      <c r="FF21" s="61"/>
      <c r="FG21" s="61"/>
      <c r="FH21" s="66">
        <v>0</v>
      </c>
      <c r="FI21" s="66">
        <v>0</v>
      </c>
      <c r="FJ21" s="66">
        <f>IF(tLayerCondtn!H15="C", tLayerCondtn!Q15,0)</f>
        <v>0</v>
      </c>
      <c r="FK21" s="61"/>
      <c r="FL21" s="61"/>
      <c r="FM21" s="66">
        <v>0</v>
      </c>
      <c r="FN21" s="66">
        <v>0</v>
      </c>
      <c r="FO21" s="66">
        <f>IF(tLayerCondtn!H15="C", tLayerCondtn!R15,0)</f>
        <v>0</v>
      </c>
      <c r="FP21" s="61"/>
      <c r="FQ21" s="61"/>
      <c r="FR21" s="66">
        <v>0</v>
      </c>
      <c r="FS21" s="66">
        <v>0</v>
      </c>
      <c r="FT21" s="66">
        <f>IF(OR(tLayerCondtn!H15="C",tLayerCondtn!H15="CB"), tLayerCondtn!S15,0)</f>
        <v>0</v>
      </c>
      <c r="FU21" s="61"/>
      <c r="FV21" s="61"/>
      <c r="FW21" s="66">
        <v>0</v>
      </c>
      <c r="FX21" s="66">
        <v>0</v>
      </c>
      <c r="FY21" s="66">
        <f>IF(tLayerCondtn!H15="CB", tLayerCondtn!P15,0)</f>
        <v>0</v>
      </c>
      <c r="FZ21" s="61"/>
      <c r="GA21" s="61"/>
      <c r="GB21" s="66">
        <v>0</v>
      </c>
      <c r="GC21" s="66">
        <v>0</v>
      </c>
      <c r="GD21" s="66">
        <v>0</v>
      </c>
      <c r="GE21" s="66">
        <f>IF(OR(OR(OR(AND(tLayerCondtn!H15 ="B",tLayerCondtn!M15 ="MI"),AND(tLayerCondtn!H15 ="B",tLayerCondtn!M15 ="MM")),
AND(tLayerCondtn!H15 ="E",tLayerCondtn!M15 ="MI")),
AND(tLayerCondtn!H15 ="E",tLayerCondtn!M15 ="MM")),
tLayerCondtn!N15,0)</f>
        <v>100000</v>
      </c>
      <c r="GF21" s="66">
        <f>IF(OR(OR(OR(AND(tLayerCondtn!H15 ="B",tLayerCondtn!M15 ="MA"),AND(tLayerCondtn!H15 ="B",tLayerCondtn!M15 ="MM")),
AND(tLayerCondtn!H15 ="E",tLayerCondtn!M15 ="MA")),
AND(tLayerCondtn!H15 ="E",tLayerCondtn!M15 ="MM")),
tLayerCondtn!O15,0)</f>
        <v>0</v>
      </c>
      <c r="GG21" s="66">
        <v>0</v>
      </c>
      <c r="GH21" s="66">
        <v>0</v>
      </c>
      <c r="GI21" s="66">
        <f>IF(tLayerCondtn!H15="C",tLayerCondtn!I15,0)</f>
        <v>0</v>
      </c>
      <c r="GJ21" s="66">
        <v>0</v>
      </c>
      <c r="GK21" s="66">
        <v>0</v>
      </c>
      <c r="GL21" s="66">
        <f>IF(tLayerCondtn!H15="C",tLayerCondtn!J15,0)</f>
        <v>0</v>
      </c>
      <c r="GM21" s="66">
        <v>0</v>
      </c>
      <c r="GN21" s="66">
        <v>0</v>
      </c>
      <c r="GO21" s="66">
        <f>IF(tLayerCondtn!H15="C",tLayerCondtn!K15,0)</f>
        <v>0</v>
      </c>
      <c r="GP21" s="66">
        <v>0</v>
      </c>
      <c r="GQ21" s="66">
        <v>0</v>
      </c>
      <c r="GR21" s="66">
        <f>IF(OR(tLayerCondtn!H15="C",tLayerCondtn!H15="CB"),tLayerCondtn!L15,0)</f>
        <v>0</v>
      </c>
      <c r="GS21" s="66">
        <v>0</v>
      </c>
      <c r="GT21" s="66">
        <v>0</v>
      </c>
      <c r="GU21" s="66">
        <f>IF(tLayerCondtn!H15="CB",tLayerCondtn!I15,0)</f>
        <v>0</v>
      </c>
      <c r="GV21" s="66">
        <v>0</v>
      </c>
      <c r="GW21" s="66">
        <v>0</v>
      </c>
      <c r="GX21" s="66">
        <f>IF(tLayerCondtn!H15="B",tLayerCondtn!I15,IF(tLayerCondtn!H15="E",tLayerCondtn!J15,0))</f>
        <v>50000000</v>
      </c>
    </row>
    <row r="22" spans="1:206" x14ac:dyDescent="0.25">
      <c r="A22" s="11" t="str">
        <f>VLOOKUP(VLOOKUP(tLayerCondtn!C16,tExpSet_tCntrct_tLayer!$A$10:$AA$11,2,0),tExpSet_tCntrct_tLayer!$A$2:$H$3,2,0)</f>
        <v>Rowwise</v>
      </c>
      <c r="B22" s="9"/>
      <c r="C22" s="9"/>
      <c r="D22" s="10">
        <f>VLOOKUP(tLayerCondtn!C16,tExpSet_tCntrct_tLayer!$A$10:$AA$11,3,0)</f>
        <v>1</v>
      </c>
      <c r="E22" s="10" t="str">
        <f>VLOOKUP(tLayerCondtn!C16,tExpSet_tCntrct_tLayer!$A$10:$AA$11,12,0)</f>
        <v>ABC</v>
      </c>
      <c r="F22" s="9"/>
      <c r="G22" s="10" t="str">
        <f>VLOOKUP(tLayerCondtn!C16,tExpSet_tCntrct_tLayer!$A$10:$AA$11,5,0)</f>
        <v>S</v>
      </c>
      <c r="H22" s="10">
        <f>VLOOKUP(tLayerCondtn!C16,tExpSet_tCntrct_tLayer!$A$10:$AA$11,16,0)</f>
        <v>0</v>
      </c>
      <c r="I22" s="9"/>
      <c r="J22" s="10" t="str">
        <f>VLOOKUP(tLayerCondtn!C16,tExpSet_tCntrct_tLayer!$A$10:$AA$11,7,0)</f>
        <v>USD</v>
      </c>
      <c r="K22" s="10" t="str">
        <f>VLOOKUP(tLayerCondtn!C16,tExpSet_tCntrct_tLayer!$A$10:$AA$11,20,0)</f>
        <v>NULL</v>
      </c>
      <c r="L22" s="10" t="str">
        <f>VLOOKUP(tLayerCondtn!C16,tExpSet_tCntrct_tLayer!$A$10:$AA$11,21,0)</f>
        <v>NULL</v>
      </c>
      <c r="M22" s="10" t="str">
        <f>VLOOKUP(tLayerCondtn!C16,tExpSet_tCntrct_tLayer!$A$10:$AA$11,22,0)</f>
        <v>NULL</v>
      </c>
      <c r="N22" s="10" t="str">
        <f>VLOOKUP(tLayerCondtn!C16,tExpSet_tCntrct_tLayer!$A$10:$AA$11,23,0)</f>
        <v>NULL</v>
      </c>
      <c r="O22" s="10" t="str">
        <f>VLOOKUP(tLayerCondtn!C16,tExpSet_tCntrct_tLayer!$A$10:$AA$11,24,0)</f>
        <v>NULL</v>
      </c>
      <c r="P22" s="11" t="str">
        <f>VLOOKUP(VLOOKUP(tLayerCondtn!C16,tExpSet_tCntrct_tLayer!$A$10:$AA$11,6,0),ForPerilLookUp!$E$2:$H$6,3,0)</f>
        <v>QEQ;QFF;QLS;BFR;OO1;QSL;XX1;WSS;WW2;MM1;QTS;BBF;ZZ1</v>
      </c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10">
        <f>VLOOKUP(tLayerCondtn!B16,tExpSet_tCntrct_tLayer!$A$15:$R$18,3,0)</f>
        <v>1</v>
      </c>
      <c r="BN22" s="111"/>
      <c r="BO22" s="35">
        <f>VLOOKUP(tLayerCondtn!C16,tExpSet_tCntrct_tLayer!$A$10:$AA$11,8,0)</f>
        <v>43466</v>
      </c>
      <c r="BP22" s="13">
        <f>VLOOKUP(tLayerCondtn!C16,tExpSet_tCntrct_tLayer!$A$10:$AA$11,9,0)</f>
        <v>43831</v>
      </c>
      <c r="BQ22" s="53">
        <f>VLOOKUP(tLayerCondtn!C16,tExpSet_tCntrct_tLayer!$A$10:$AA$11,13,0)</f>
        <v>0</v>
      </c>
      <c r="BR22" s="10">
        <f>VLOOKUP(tLayerCondtn!C16,tExpSet_tCntrct_tLayer!$A$10:$AA$11,14,0)</f>
        <v>0</v>
      </c>
      <c r="BS22" s="10">
        <f>VLOOKUP(tLayerCondtn!C16,tExpSet_tCntrct_tLayer!$A$10:$AA$11,15,0)</f>
        <v>0</v>
      </c>
      <c r="BT22" s="10" t="str">
        <f>VLOOKUP(tLayerCondtn!C16,tExpSet_tCntrct_tLayer!$A$10:$AA$11,10,0)</f>
        <v>Commercial</v>
      </c>
      <c r="BU22" s="9"/>
      <c r="BV22" s="11" t="str">
        <f>VLOOKUP(VLOOKUP(tLayerCondtn!B16,tExpSet_tCntrct_tLayer!$A$15:$R$18,4,0),ForPerilLookUp!$E$2:$H$6,3,0)</f>
        <v>QEQ;QFF;QLS;BFR;OO1;QSL;XX1;WSS;WW2;MM1;QTS;BBF;ZZ1</v>
      </c>
      <c r="BW22" s="10">
        <f>VLOOKUP(tLayerCondtn!B16,tExpSet_tCntrct_tLayer!$A$15:$R$18,13,0)</f>
        <v>15000</v>
      </c>
      <c r="BX22" s="9"/>
      <c r="BY22" s="9"/>
      <c r="BZ22" s="9"/>
      <c r="CA22" s="9"/>
      <c r="CB22" s="8">
        <f>IF(VLOOKUP(tLayerCondtn!B16,tExpSet_tCntrct_tLayer!$A$15:$R$18,5,0)="E",VLOOKUP(tLayerCondtn!B16,tExpSet_tCntrct_tLayer!$A$15:$R$18,7,0),0)</f>
        <v>0.05</v>
      </c>
      <c r="CC22" s="8">
        <f>IF(VLOOKUP(tLayerCondtn!B16,tExpSet_tCntrct_tLayer!$A$15:$R$18,5,0)="E",VLOOKUP(tLayerCondtn!B16,tExpSet_tCntrct_tLayer!$A$15:$R$18,6,0),IF(VLOOKUP(tLayerCondtn!B16,tExpSet_tCntrct_tLayer!$A$15:$R$18,5,0)="N",0,0))</f>
        <v>10000000</v>
      </c>
      <c r="CD22" s="8">
        <f>IF(VLOOKUP(tLayerCondtn!B16,tExpSet_tCntrct_tLayer!$A$15:$R$18,5,0)="E",VLOOKUP(tLayerCondtn!B16,tExpSet_tCntrct_tLayer!$A$15:$R$18,9,0),0)</f>
        <v>2500000</v>
      </c>
      <c r="CE22" s="9"/>
      <c r="CF22" s="11" t="str">
        <f>VLOOKUP(VLOOKUP(tLayerCondtn!B16,tExpSet_tCntrct_tLayer!$A$15:$R$18,4,0),ForPerilLookUp!$E$2:$H$6,3,0)</f>
        <v>QEQ;QFF;QLS;BFR;OO1;QSL;XX1;WSS;WW2;MM1;QTS;BBF;ZZ1</v>
      </c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8" t="str">
        <f>IF(VLOOKUP(tLayerCondtn!B16,tExpSet_tCntrct_tLayer!$A$15:$R$18,10,0)="FR",2,"")</f>
        <v/>
      </c>
      <c r="DG22" s="8" t="str">
        <f>IF(VLOOKUP(tLayerCondtn!B16,tExpSet_tCntrct_tLayer!$A$15:$R$18,10,0)="PL",1,"")</f>
        <v/>
      </c>
      <c r="DH22" s="8" t="str">
        <f>IF(OR(OR(VLOOKUP(tLayerCondtn!B16,tExpSet_tCntrct_tLayer!$A$15:$R$18,10,0)="B",VLOOKUP(tLayerCondtn!B16,tExpSet_tCntrct_tLayer!$A$15:$R$18,10,0)="FR"),
VLOOKUP(tLayerCondtn!B16,tExpSet_tCntrct_tLayer!$A$15:$R$18,10,0)="PL"),VLOOKUP(tLayerCondtn!B16,tExpSet_tCntrct_tLayer!$A$15:$R$18,11,0),"")</f>
        <v/>
      </c>
      <c r="DI22" s="8" t="str">
        <f>IF(OR(VLOOKUP(tLayerCondtn!B16,tExpSet_tCntrct_tLayer!$A$15:$R$18,10,0)="MI",VLOOKUP(tLayerCondtn!B16,tExpSet_tCntrct_tLayer!$A$15:$R$18,10,0)="MM"),VLOOKUP(tLayerCondtn!B16,tExpSet_tCntrct_tLayer!$A$15:$R$18,11,0),"")</f>
        <v/>
      </c>
      <c r="DJ22" s="8" t="str">
        <f>IF(OR(VLOOKUP(tLayerCondtn!B16,tExpSet_tCntrct_tLayer!$A$15:$R$18,10,0)="MA",VLOOKUP(tLayerCondtn!B16,tExpSet_tCntrct_tLayer!$A$15:$R$18,10,0)="MM"),VLOOKUP(tLayerCondtn!B16,tExpSet_tCntrct_tLayer!$A$15:$R$18,12,0),"")</f>
        <v/>
      </c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8">
        <v>0</v>
      </c>
      <c r="EA22" s="8">
        <v>0</v>
      </c>
      <c r="EB22" s="8">
        <f>IF(VLOOKUP(tLayerCondtn!B16,tExpSet_tCntrct_tLayer!$A$15:$R$18,5,0)="B",VLOOKUP(tLayerCondtn!B16,tExpSet_tCntrct_tLayer!$A$15:$R$18,6,0),IF(VLOOKUP(tLayerCondtn!B16,tExpSet_tCntrct_tLayer!$A$15:$R$18,5,0)="N",0,0))</f>
        <v>0</v>
      </c>
      <c r="EC22" s="2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9"/>
      <c r="EV22" s="9"/>
      <c r="EW22" s="9"/>
      <c r="EX22" s="9"/>
      <c r="EY22" s="9"/>
      <c r="EZ22" s="10">
        <f>VLOOKUP(CONCATENATE(tLayerCondtn!C16,"_",tLayerCondtn!F16),ForCondNumber!$G$92:$J$105,4,0)</f>
        <v>15</v>
      </c>
      <c r="FA22" s="10" t="str">
        <f>tLayerCondtn!F16</f>
        <v>EQ_CALIFORNIA</v>
      </c>
      <c r="FB22" s="14" t="str">
        <f>VLOOKUP(tLayerCondtn!E16,ForPerilLookUp!$E$2:$H$6,3)</f>
        <v>QEQ;QFF;QLS;QSL;QTS;BBF</v>
      </c>
      <c r="FC22" s="8">
        <v>0</v>
      </c>
      <c r="FD22" s="8">
        <v>0</v>
      </c>
      <c r="FE22" s="8">
        <f>IF(tLayerCondtn!H16="C", tLayerCondtn!P16,0)</f>
        <v>0</v>
      </c>
      <c r="FF22" s="9"/>
      <c r="FG22" s="9"/>
      <c r="FH22" s="8">
        <v>0</v>
      </c>
      <c r="FI22" s="8">
        <v>0</v>
      </c>
      <c r="FJ22" s="8">
        <f>IF(tLayerCondtn!H16="C", tLayerCondtn!Q16,0)</f>
        <v>0</v>
      </c>
      <c r="FK22" s="9"/>
      <c r="FL22" s="9"/>
      <c r="FM22" s="8">
        <v>0</v>
      </c>
      <c r="FN22" s="8">
        <v>0</v>
      </c>
      <c r="FO22" s="8">
        <f>IF(tLayerCondtn!H16="C", tLayerCondtn!R16,0)</f>
        <v>0</v>
      </c>
      <c r="FP22" s="9"/>
      <c r="FQ22" s="9"/>
      <c r="FR22" s="8">
        <v>0</v>
      </c>
      <c r="FS22" s="8">
        <v>0</v>
      </c>
      <c r="FT22" s="8">
        <f>IF(OR(tLayerCondtn!H16="C",tLayerCondtn!H16="CB"), tLayerCondtn!S16,0)</f>
        <v>0</v>
      </c>
      <c r="FU22" s="9"/>
      <c r="FV22" s="9"/>
      <c r="FW22" s="8">
        <v>0</v>
      </c>
      <c r="FX22" s="8">
        <v>0</v>
      </c>
      <c r="FY22" s="8">
        <f>IF(tLayerCondtn!H16="CB", tLayerCondtn!P16,0)</f>
        <v>0</v>
      </c>
      <c r="FZ22" s="9"/>
      <c r="GA22" s="9"/>
      <c r="GB22" s="8">
        <v>0</v>
      </c>
      <c r="GC22" s="8">
        <v>0</v>
      </c>
      <c r="GD22" s="8">
        <v>0</v>
      </c>
      <c r="GE22" s="8">
        <f>IF(OR(OR(OR(AND(tLayerCondtn!H16 ="B",tLayerCondtn!M16 ="MI"),AND(tLayerCondtn!H16 ="B",tLayerCondtn!M16 ="MM")),
AND(tLayerCondtn!H16 ="E",tLayerCondtn!M16 ="MI")),
AND(tLayerCondtn!H16 ="E",tLayerCondtn!M16 ="MM")),
tLayerCondtn!N16,0)</f>
        <v>100000</v>
      </c>
      <c r="GF22" s="8">
        <f>IF(OR(OR(OR(AND(tLayerCondtn!H16 ="B",tLayerCondtn!M16 ="MA"),AND(tLayerCondtn!H16 ="B",tLayerCondtn!M16 ="MM")),
AND(tLayerCondtn!H16 ="E",tLayerCondtn!M16 ="MA")),
AND(tLayerCondtn!H16 ="E",tLayerCondtn!M16 ="MM")),
tLayerCondtn!O16,0)</f>
        <v>0</v>
      </c>
      <c r="GG22" s="8">
        <v>0</v>
      </c>
      <c r="GH22" s="8">
        <v>0</v>
      </c>
      <c r="GI22" s="8">
        <f>IF(tLayerCondtn!H16="C",tLayerCondtn!I16,0)</f>
        <v>0</v>
      </c>
      <c r="GJ22" s="8">
        <v>0</v>
      </c>
      <c r="GK22" s="8">
        <v>0</v>
      </c>
      <c r="GL22" s="8">
        <f>IF(tLayerCondtn!H16="C",tLayerCondtn!J16,0)</f>
        <v>0</v>
      </c>
      <c r="GM22" s="8">
        <v>0</v>
      </c>
      <c r="GN22" s="8">
        <v>0</v>
      </c>
      <c r="GO22" s="8">
        <f>IF(tLayerCondtn!H16="C",tLayerCondtn!K16,0)</f>
        <v>0</v>
      </c>
      <c r="GP22" s="8">
        <v>0</v>
      </c>
      <c r="GQ22" s="8">
        <v>0</v>
      </c>
      <c r="GR22" s="8">
        <f>IF(OR(tLayerCondtn!H16="C",tLayerCondtn!H16="CB"),tLayerCondtn!L16,0)</f>
        <v>0</v>
      </c>
      <c r="GS22" s="8">
        <v>0</v>
      </c>
      <c r="GT22" s="8">
        <v>0</v>
      </c>
      <c r="GU22" s="8">
        <f>IF(tLayerCondtn!H16="CB",tLayerCondtn!I16,0)</f>
        <v>0</v>
      </c>
      <c r="GV22" s="8">
        <v>0</v>
      </c>
      <c r="GW22" s="8">
        <v>0</v>
      </c>
      <c r="GX22" s="8">
        <f>IF(tLayerCondtn!H16="B",tLayerCondtn!I16,IF(tLayerCondtn!H16="E",tLayerCondtn!J16,0))</f>
        <v>50000000</v>
      </c>
    </row>
    <row r="23" spans="1:206" x14ac:dyDescent="0.25">
      <c r="A23" s="11" t="str">
        <f>VLOOKUP(VLOOKUP(tLayerCondtn!C17,tExpSet_tCntrct_tLayer!$A$10:$AA$11,2,0),tExpSet_tCntrct_tLayer!$A$2:$H$3,2,0)</f>
        <v>Rowwise</v>
      </c>
      <c r="B23" s="9"/>
      <c r="C23" s="9"/>
      <c r="D23" s="10">
        <f>VLOOKUP(tLayerCondtn!C17,tExpSet_tCntrct_tLayer!$A$10:$AA$11,3,0)</f>
        <v>1</v>
      </c>
      <c r="E23" s="10" t="str">
        <f>VLOOKUP(tLayerCondtn!C17,tExpSet_tCntrct_tLayer!$A$10:$AA$11,12,0)</f>
        <v>ABC</v>
      </c>
      <c r="F23" s="9"/>
      <c r="G23" s="10" t="str">
        <f>VLOOKUP(tLayerCondtn!C17,tExpSet_tCntrct_tLayer!$A$10:$AA$11,5,0)</f>
        <v>S</v>
      </c>
      <c r="H23" s="10">
        <f>VLOOKUP(tLayerCondtn!C17,tExpSet_tCntrct_tLayer!$A$10:$AA$11,16,0)</f>
        <v>0</v>
      </c>
      <c r="I23" s="9"/>
      <c r="J23" s="10" t="str">
        <f>VLOOKUP(tLayerCondtn!C17,tExpSet_tCntrct_tLayer!$A$10:$AA$11,7,0)</f>
        <v>USD</v>
      </c>
      <c r="K23" s="10" t="str">
        <f>VLOOKUP(tLayerCondtn!C17,tExpSet_tCntrct_tLayer!$A$10:$AA$11,20,0)</f>
        <v>NULL</v>
      </c>
      <c r="L23" s="10" t="str">
        <f>VLOOKUP(tLayerCondtn!C17,tExpSet_tCntrct_tLayer!$A$10:$AA$11,21,0)</f>
        <v>NULL</v>
      </c>
      <c r="M23" s="10" t="str">
        <f>VLOOKUP(tLayerCondtn!C17,tExpSet_tCntrct_tLayer!$A$10:$AA$11,22,0)</f>
        <v>NULL</v>
      </c>
      <c r="N23" s="10" t="str">
        <f>VLOOKUP(tLayerCondtn!C17,tExpSet_tCntrct_tLayer!$A$10:$AA$11,23,0)</f>
        <v>NULL</v>
      </c>
      <c r="O23" s="10" t="str">
        <f>VLOOKUP(tLayerCondtn!C17,tExpSet_tCntrct_tLayer!$A$10:$AA$11,24,0)</f>
        <v>NULL</v>
      </c>
      <c r="P23" s="11" t="str">
        <f>VLOOKUP(VLOOKUP(tLayerCondtn!C17,tExpSet_tCntrct_tLayer!$A$10:$AA$11,6,0),ForPerilLookUp!$E$2:$H$6,3,0)</f>
        <v>QEQ;QFF;QLS;BFR;OO1;QSL;XX1;WSS;WW2;MM1;QTS;BBF;ZZ1</v>
      </c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10">
        <f>VLOOKUP(tLayerCondtn!B17,tExpSet_tCntrct_tLayer!$A$15:$R$18,3,0)</f>
        <v>1</v>
      </c>
      <c r="BN23" s="111"/>
      <c r="BO23" s="35">
        <f>VLOOKUP(tLayerCondtn!C17,tExpSet_tCntrct_tLayer!$A$10:$AA$11,8,0)</f>
        <v>43466</v>
      </c>
      <c r="BP23" s="13">
        <f>VLOOKUP(tLayerCondtn!C17,tExpSet_tCntrct_tLayer!$A$10:$AA$11,9,0)</f>
        <v>43831</v>
      </c>
      <c r="BQ23" s="53">
        <f>VLOOKUP(tLayerCondtn!C17,tExpSet_tCntrct_tLayer!$A$10:$AA$11,13,0)</f>
        <v>0</v>
      </c>
      <c r="BR23" s="10">
        <f>VLOOKUP(tLayerCondtn!C17,tExpSet_tCntrct_tLayer!$A$10:$AA$11,14,0)</f>
        <v>0</v>
      </c>
      <c r="BS23" s="10">
        <f>VLOOKUP(tLayerCondtn!C17,tExpSet_tCntrct_tLayer!$A$10:$AA$11,15,0)</f>
        <v>0</v>
      </c>
      <c r="BT23" s="10" t="str">
        <f>VLOOKUP(tLayerCondtn!C17,tExpSet_tCntrct_tLayer!$A$10:$AA$11,10,0)</f>
        <v>Commercial</v>
      </c>
      <c r="BU23" s="9"/>
      <c r="BV23" s="11" t="str">
        <f>VLOOKUP(VLOOKUP(tLayerCondtn!B17,tExpSet_tCntrct_tLayer!$A$15:$R$18,4,0),ForPerilLookUp!$E$2:$H$6,3,0)</f>
        <v>QEQ;QFF;QLS;BFR;OO1;QSL;XX1;WSS;WW2;MM1;QTS;BBF;ZZ1</v>
      </c>
      <c r="BW23" s="10">
        <f>VLOOKUP(tLayerCondtn!B17,tExpSet_tCntrct_tLayer!$A$15:$R$18,13,0)</f>
        <v>15000</v>
      </c>
      <c r="BX23" s="9"/>
      <c r="BY23" s="9"/>
      <c r="BZ23" s="9"/>
      <c r="CA23" s="9"/>
      <c r="CB23" s="8">
        <f>IF(VLOOKUP(tLayerCondtn!B17,tExpSet_tCntrct_tLayer!$A$15:$R$18,5,0)="E",VLOOKUP(tLayerCondtn!B17,tExpSet_tCntrct_tLayer!$A$15:$R$18,7,0),0)</f>
        <v>0.05</v>
      </c>
      <c r="CC23" s="8">
        <f>IF(VLOOKUP(tLayerCondtn!B17,tExpSet_tCntrct_tLayer!$A$15:$R$18,5,0)="E",VLOOKUP(tLayerCondtn!B17,tExpSet_tCntrct_tLayer!$A$15:$R$18,6,0),IF(VLOOKUP(tLayerCondtn!B17,tExpSet_tCntrct_tLayer!$A$15:$R$18,5,0)="N",0,0))</f>
        <v>10000000</v>
      </c>
      <c r="CD23" s="8">
        <f>IF(VLOOKUP(tLayerCondtn!B17,tExpSet_tCntrct_tLayer!$A$15:$R$18,5,0)="E",VLOOKUP(tLayerCondtn!B17,tExpSet_tCntrct_tLayer!$A$15:$R$18,9,0),0)</f>
        <v>2500000</v>
      </c>
      <c r="CE23" s="9"/>
      <c r="CF23" s="11" t="str">
        <f>VLOOKUP(VLOOKUP(tLayerCondtn!B17,tExpSet_tCntrct_tLayer!$A$15:$R$18,4,0),ForPerilLookUp!$E$2:$H$6,3,0)</f>
        <v>QEQ;QFF;QLS;BFR;OO1;QSL;XX1;WSS;WW2;MM1;QTS;BBF;ZZ1</v>
      </c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8" t="str">
        <f>IF(VLOOKUP(tLayerCondtn!B17,tExpSet_tCntrct_tLayer!$A$15:$R$18,10,0)="FR",2,"")</f>
        <v/>
      </c>
      <c r="DG23" s="8" t="str">
        <f>IF(VLOOKUP(tLayerCondtn!B17,tExpSet_tCntrct_tLayer!$A$15:$R$18,10,0)="PL",1,"")</f>
        <v/>
      </c>
      <c r="DH23" s="8" t="str">
        <f>IF(OR(OR(VLOOKUP(tLayerCondtn!B17,tExpSet_tCntrct_tLayer!$A$15:$R$18,10,0)="B",VLOOKUP(tLayerCondtn!B17,tExpSet_tCntrct_tLayer!$A$15:$R$18,10,0)="FR"),
VLOOKUP(tLayerCondtn!B17,tExpSet_tCntrct_tLayer!$A$15:$R$18,10,0)="PL"),VLOOKUP(tLayerCondtn!B17,tExpSet_tCntrct_tLayer!$A$15:$R$18,11,0),"")</f>
        <v/>
      </c>
      <c r="DI23" s="8" t="str">
        <f>IF(OR(VLOOKUP(tLayerCondtn!B17,tExpSet_tCntrct_tLayer!$A$15:$R$18,10,0)="MI",VLOOKUP(tLayerCondtn!B17,tExpSet_tCntrct_tLayer!$A$15:$R$18,10,0)="MM"),VLOOKUP(tLayerCondtn!B17,tExpSet_tCntrct_tLayer!$A$15:$R$18,11,0),"")</f>
        <v/>
      </c>
      <c r="DJ23" s="8" t="str">
        <f>IF(OR(VLOOKUP(tLayerCondtn!B17,tExpSet_tCntrct_tLayer!$A$15:$R$18,10,0)="MA",VLOOKUP(tLayerCondtn!B17,tExpSet_tCntrct_tLayer!$A$15:$R$18,10,0)="MM"),VLOOKUP(tLayerCondtn!B17,tExpSet_tCntrct_tLayer!$A$15:$R$18,12,0),"")</f>
        <v/>
      </c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8">
        <v>0</v>
      </c>
      <c r="EA23" s="8">
        <v>0</v>
      </c>
      <c r="EB23" s="8">
        <f>IF(VLOOKUP(tLayerCondtn!B17,tExpSet_tCntrct_tLayer!$A$15:$R$18,5,0)="B",VLOOKUP(tLayerCondtn!B17,tExpSet_tCntrct_tLayer!$A$15:$R$18,6,0),IF(VLOOKUP(tLayerCondtn!B17,tExpSet_tCntrct_tLayer!$A$15:$R$18,5,0)="N",0,0))</f>
        <v>0</v>
      </c>
      <c r="EC23" s="2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9"/>
      <c r="EV23" s="9"/>
      <c r="EW23" s="9"/>
      <c r="EX23" s="9"/>
      <c r="EY23" s="9"/>
      <c r="EZ23" s="10">
        <f>VLOOKUP(CONCATENATE(tLayerCondtn!C17,"_",tLayerCondtn!F17),ForCondNumber!$G$92:$J$105,4,0)</f>
        <v>16</v>
      </c>
      <c r="FA23" s="10" t="str">
        <f>tLayerCondtn!F17</f>
        <v>EQ_OTHER</v>
      </c>
      <c r="FB23" s="14" t="str">
        <f>VLOOKUP(tLayerCondtn!E17,ForPerilLookUp!$E$2:$H$6,3)</f>
        <v>QEQ;QFF;QLS;QSL;QTS;BBF</v>
      </c>
      <c r="FC23" s="8">
        <v>0</v>
      </c>
      <c r="FD23" s="8">
        <v>0</v>
      </c>
      <c r="FE23" s="8">
        <f>IF(tLayerCondtn!H17="C", tLayerCondtn!P17,0)</f>
        <v>0</v>
      </c>
      <c r="FF23" s="9"/>
      <c r="FG23" s="9"/>
      <c r="FH23" s="8">
        <v>0</v>
      </c>
      <c r="FI23" s="8">
        <v>0</v>
      </c>
      <c r="FJ23" s="8">
        <f>IF(tLayerCondtn!H17="C", tLayerCondtn!Q17,0)</f>
        <v>0</v>
      </c>
      <c r="FK23" s="9"/>
      <c r="FL23" s="9"/>
      <c r="FM23" s="8">
        <v>0</v>
      </c>
      <c r="FN23" s="8">
        <v>0</v>
      </c>
      <c r="FO23" s="8">
        <f>IF(tLayerCondtn!H17="C", tLayerCondtn!R17,0)</f>
        <v>0</v>
      </c>
      <c r="FP23" s="9"/>
      <c r="FQ23" s="9"/>
      <c r="FR23" s="8">
        <v>0</v>
      </c>
      <c r="FS23" s="8">
        <v>0</v>
      </c>
      <c r="FT23" s="8">
        <f>IF(OR(tLayerCondtn!H17="C",tLayerCondtn!H17="CB"), tLayerCondtn!S17,0)</f>
        <v>0</v>
      </c>
      <c r="FU23" s="9"/>
      <c r="FV23" s="9"/>
      <c r="FW23" s="8">
        <v>0</v>
      </c>
      <c r="FX23" s="8">
        <v>0</v>
      </c>
      <c r="FY23" s="8">
        <f>IF(tLayerCondtn!H17="CB", tLayerCondtn!P17,0)</f>
        <v>0</v>
      </c>
      <c r="FZ23" s="9"/>
      <c r="GA23" s="9"/>
      <c r="GB23" s="8">
        <v>0</v>
      </c>
      <c r="GC23" s="8">
        <v>0</v>
      </c>
      <c r="GD23" s="8">
        <v>0</v>
      </c>
      <c r="GE23" s="8">
        <f>IF(OR(OR(OR(AND(tLayerCondtn!H17 ="B",tLayerCondtn!M17 ="MI"),AND(tLayerCondtn!H17 ="B",tLayerCondtn!M17 ="MM")),
AND(tLayerCondtn!H17 ="E",tLayerCondtn!M17 ="MI")),
AND(tLayerCondtn!H17 ="E",tLayerCondtn!M17 ="MM")),
tLayerCondtn!N17,0)</f>
        <v>50000</v>
      </c>
      <c r="GF23" s="8">
        <f>IF(OR(OR(OR(AND(tLayerCondtn!H17 ="B",tLayerCondtn!M17 ="MA"),AND(tLayerCondtn!H17 ="B",tLayerCondtn!M17 ="MM")),
AND(tLayerCondtn!H17 ="E",tLayerCondtn!M17 ="MA")),
AND(tLayerCondtn!H17 ="E",tLayerCondtn!M17 ="MM")),
tLayerCondtn!O17,0)</f>
        <v>0</v>
      </c>
      <c r="GG23" s="8">
        <v>0</v>
      </c>
      <c r="GH23" s="8">
        <v>0</v>
      </c>
      <c r="GI23" s="8">
        <f>IF(tLayerCondtn!H17="C",tLayerCondtn!I17,0)</f>
        <v>0</v>
      </c>
      <c r="GJ23" s="8">
        <v>0</v>
      </c>
      <c r="GK23" s="8">
        <v>0</v>
      </c>
      <c r="GL23" s="8">
        <f>IF(tLayerCondtn!H17="C",tLayerCondtn!J17,0)</f>
        <v>0</v>
      </c>
      <c r="GM23" s="8">
        <v>0</v>
      </c>
      <c r="GN23" s="8">
        <v>0</v>
      </c>
      <c r="GO23" s="8">
        <f>IF(tLayerCondtn!H17="C",tLayerCondtn!K17,0)</f>
        <v>0</v>
      </c>
      <c r="GP23" s="8">
        <v>0</v>
      </c>
      <c r="GQ23" s="8">
        <v>0</v>
      </c>
      <c r="GR23" s="8">
        <f>IF(OR(tLayerCondtn!H17="C",tLayerCondtn!H17="CB"),tLayerCondtn!L17,0)</f>
        <v>0</v>
      </c>
      <c r="GS23" s="8">
        <v>0</v>
      </c>
      <c r="GT23" s="8">
        <v>0</v>
      </c>
      <c r="GU23" s="8">
        <f>IF(tLayerCondtn!H17="CB",tLayerCondtn!I17,0)</f>
        <v>0</v>
      </c>
      <c r="GV23" s="8">
        <v>0</v>
      </c>
      <c r="GW23" s="8">
        <v>0</v>
      </c>
      <c r="GX23" s="8">
        <f>IF(tLayerCondtn!H17="B",tLayerCondtn!I17,IF(tLayerCondtn!H17="E",tLayerCondtn!J17,0))</f>
        <v>999999999999</v>
      </c>
    </row>
    <row r="24" spans="1:206" x14ac:dyDescent="0.25">
      <c r="A24" s="11" t="str">
        <f>VLOOKUP(VLOOKUP(tLayerCondtn!C18,tExpSet_tCntrct_tLayer!$A$10:$AA$11,2,0),tExpSet_tCntrct_tLayer!$A$2:$H$3,2,0)</f>
        <v>Rowwise</v>
      </c>
      <c r="B24" s="9"/>
      <c r="C24" s="9"/>
      <c r="D24" s="10">
        <f>VLOOKUP(tLayerCondtn!C18,tExpSet_tCntrct_tLayer!$A$10:$AA$11,3,0)</f>
        <v>1</v>
      </c>
      <c r="E24" s="10" t="str">
        <f>VLOOKUP(tLayerCondtn!C18,tExpSet_tCntrct_tLayer!$A$10:$AA$11,12,0)</f>
        <v>ABC</v>
      </c>
      <c r="F24" s="9"/>
      <c r="G24" s="10" t="str">
        <f>VLOOKUP(tLayerCondtn!C18,tExpSet_tCntrct_tLayer!$A$10:$AA$11,5,0)</f>
        <v>S</v>
      </c>
      <c r="H24" s="10">
        <f>VLOOKUP(tLayerCondtn!C18,tExpSet_tCntrct_tLayer!$A$10:$AA$11,16,0)</f>
        <v>0</v>
      </c>
      <c r="I24" s="9"/>
      <c r="J24" s="10" t="str">
        <f>VLOOKUP(tLayerCondtn!C18,tExpSet_tCntrct_tLayer!$A$10:$AA$11,7,0)</f>
        <v>USD</v>
      </c>
      <c r="K24" s="10" t="str">
        <f>VLOOKUP(tLayerCondtn!C18,tExpSet_tCntrct_tLayer!$A$10:$AA$11,20,0)</f>
        <v>NULL</v>
      </c>
      <c r="L24" s="10" t="str">
        <f>VLOOKUP(tLayerCondtn!C18,tExpSet_tCntrct_tLayer!$A$10:$AA$11,21,0)</f>
        <v>NULL</v>
      </c>
      <c r="M24" s="10" t="str">
        <f>VLOOKUP(tLayerCondtn!C18,tExpSet_tCntrct_tLayer!$A$10:$AA$11,22,0)</f>
        <v>NULL</v>
      </c>
      <c r="N24" s="10" t="str">
        <f>VLOOKUP(tLayerCondtn!C18,tExpSet_tCntrct_tLayer!$A$10:$AA$11,23,0)</f>
        <v>NULL</v>
      </c>
      <c r="O24" s="10" t="str">
        <f>VLOOKUP(tLayerCondtn!C18,tExpSet_tCntrct_tLayer!$A$10:$AA$11,24,0)</f>
        <v>NULL</v>
      </c>
      <c r="P24" s="11" t="str">
        <f>VLOOKUP(VLOOKUP(tLayerCondtn!C18,tExpSet_tCntrct_tLayer!$A$10:$AA$11,6,0),ForPerilLookUp!$E$2:$H$6,3,0)</f>
        <v>QEQ;QFF;QLS;BFR;OO1;QSL;XX1;WSS;WW2;MM1;QTS;BBF;ZZ1</v>
      </c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10">
        <f>VLOOKUP(tLayerCondtn!B18,tExpSet_tCntrct_tLayer!$A$15:$R$18,3,0)</f>
        <v>1</v>
      </c>
      <c r="BN24" s="111"/>
      <c r="BO24" s="35">
        <f>VLOOKUP(tLayerCondtn!C18,tExpSet_tCntrct_tLayer!$A$10:$AA$11,8,0)</f>
        <v>43466</v>
      </c>
      <c r="BP24" s="13">
        <f>VLOOKUP(tLayerCondtn!C18,tExpSet_tCntrct_tLayer!$A$10:$AA$11,9,0)</f>
        <v>43831</v>
      </c>
      <c r="BQ24" s="53">
        <f>VLOOKUP(tLayerCondtn!C18,tExpSet_tCntrct_tLayer!$A$10:$AA$11,13,0)</f>
        <v>0</v>
      </c>
      <c r="BR24" s="10">
        <f>VLOOKUP(tLayerCondtn!C18,tExpSet_tCntrct_tLayer!$A$10:$AA$11,14,0)</f>
        <v>0</v>
      </c>
      <c r="BS24" s="10">
        <f>VLOOKUP(tLayerCondtn!C18,tExpSet_tCntrct_tLayer!$A$10:$AA$11,15,0)</f>
        <v>0</v>
      </c>
      <c r="BT24" s="10" t="str">
        <f>VLOOKUP(tLayerCondtn!C18,tExpSet_tCntrct_tLayer!$A$10:$AA$11,10,0)</f>
        <v>Commercial</v>
      </c>
      <c r="BU24" s="9"/>
      <c r="BV24" s="11" t="str">
        <f>VLOOKUP(VLOOKUP(tLayerCondtn!B18,tExpSet_tCntrct_tLayer!$A$15:$R$18,4,0),ForPerilLookUp!$E$2:$H$6,3,0)</f>
        <v>QEQ;QFF;QLS;BFR;OO1;QSL;XX1;WSS;WW2;MM1;QTS;BBF;ZZ1</v>
      </c>
      <c r="BW24" s="10">
        <f>VLOOKUP(tLayerCondtn!B18,tExpSet_tCntrct_tLayer!$A$15:$R$18,13,0)</f>
        <v>15000</v>
      </c>
      <c r="BX24" s="9"/>
      <c r="BY24" s="9"/>
      <c r="BZ24" s="9"/>
      <c r="CA24" s="9"/>
      <c r="CB24" s="8">
        <f>IF(VLOOKUP(tLayerCondtn!B18,tExpSet_tCntrct_tLayer!$A$15:$R$18,5,0)="E",VLOOKUP(tLayerCondtn!B18,tExpSet_tCntrct_tLayer!$A$15:$R$18,7,0),0)</f>
        <v>0.05</v>
      </c>
      <c r="CC24" s="8">
        <f>IF(VLOOKUP(tLayerCondtn!B18,tExpSet_tCntrct_tLayer!$A$15:$R$18,5,0)="E",VLOOKUP(tLayerCondtn!B18,tExpSet_tCntrct_tLayer!$A$15:$R$18,6,0),IF(VLOOKUP(tLayerCondtn!B18,tExpSet_tCntrct_tLayer!$A$15:$R$18,5,0)="N",0,0))</f>
        <v>10000000</v>
      </c>
      <c r="CD24" s="8">
        <f>IF(VLOOKUP(tLayerCondtn!B18,tExpSet_tCntrct_tLayer!$A$15:$R$18,5,0)="E",VLOOKUP(tLayerCondtn!B18,tExpSet_tCntrct_tLayer!$A$15:$R$18,9,0),0)</f>
        <v>2500000</v>
      </c>
      <c r="CE24" s="9"/>
      <c r="CF24" s="11" t="str">
        <f>VLOOKUP(VLOOKUP(tLayerCondtn!B18,tExpSet_tCntrct_tLayer!$A$15:$R$18,4,0),ForPerilLookUp!$E$2:$H$6,3,0)</f>
        <v>QEQ;QFF;QLS;BFR;OO1;QSL;XX1;WSS;WW2;MM1;QTS;BBF;ZZ1</v>
      </c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8" t="str">
        <f>IF(VLOOKUP(tLayerCondtn!B18,tExpSet_tCntrct_tLayer!$A$15:$R$18,10,0)="FR",2,"")</f>
        <v/>
      </c>
      <c r="DG24" s="8" t="str">
        <f>IF(VLOOKUP(tLayerCondtn!B18,tExpSet_tCntrct_tLayer!$A$15:$R$18,10,0)="PL",1,"")</f>
        <v/>
      </c>
      <c r="DH24" s="8" t="str">
        <f>IF(OR(OR(VLOOKUP(tLayerCondtn!B18,tExpSet_tCntrct_tLayer!$A$15:$R$18,10,0)="B",VLOOKUP(tLayerCondtn!B18,tExpSet_tCntrct_tLayer!$A$15:$R$18,10,0)="FR"),
VLOOKUP(tLayerCondtn!B18,tExpSet_tCntrct_tLayer!$A$15:$R$18,10,0)="PL"),VLOOKUP(tLayerCondtn!B18,tExpSet_tCntrct_tLayer!$A$15:$R$18,11,0),"")</f>
        <v/>
      </c>
      <c r="DI24" s="8" t="str">
        <f>IF(OR(VLOOKUP(tLayerCondtn!B18,tExpSet_tCntrct_tLayer!$A$15:$R$18,10,0)="MI",VLOOKUP(tLayerCondtn!B18,tExpSet_tCntrct_tLayer!$A$15:$R$18,10,0)="MM"),VLOOKUP(tLayerCondtn!B18,tExpSet_tCntrct_tLayer!$A$15:$R$18,11,0),"")</f>
        <v/>
      </c>
      <c r="DJ24" s="8" t="str">
        <f>IF(OR(VLOOKUP(tLayerCondtn!B18,tExpSet_tCntrct_tLayer!$A$15:$R$18,10,0)="MA",VLOOKUP(tLayerCondtn!B18,tExpSet_tCntrct_tLayer!$A$15:$R$18,10,0)="MM"),VLOOKUP(tLayerCondtn!B18,tExpSet_tCntrct_tLayer!$A$15:$R$18,12,0),"")</f>
        <v/>
      </c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8">
        <v>0</v>
      </c>
      <c r="EA24" s="8">
        <v>0</v>
      </c>
      <c r="EB24" s="8">
        <f>IF(VLOOKUP(tLayerCondtn!B18,tExpSet_tCntrct_tLayer!$A$15:$R$18,5,0)="B",VLOOKUP(tLayerCondtn!B18,tExpSet_tCntrct_tLayer!$A$15:$R$18,6,0),IF(VLOOKUP(tLayerCondtn!B18,tExpSet_tCntrct_tLayer!$A$15:$R$18,5,0)="N",0,0))</f>
        <v>0</v>
      </c>
      <c r="EC24" s="2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9"/>
      <c r="EV24" s="9"/>
      <c r="EW24" s="9"/>
      <c r="EX24" s="9"/>
      <c r="EY24" s="9"/>
      <c r="EZ24" s="10">
        <f>VLOOKUP(CONCATENATE(tLayerCondtn!C18,"_",tLayerCondtn!F18),ForCondNumber!$G$92:$J$105,4,0)</f>
        <v>17</v>
      </c>
      <c r="FA24" s="10" t="str">
        <f>tLayerCondtn!F18</f>
        <v>TC_TIER1</v>
      </c>
      <c r="FB24" s="14" t="str">
        <f>VLOOKUP(tLayerCondtn!E18,ForPerilLookUp!$E$2:$H$6,3)</f>
        <v>WSS;OO1;WW2</v>
      </c>
      <c r="FC24" s="8">
        <v>0</v>
      </c>
      <c r="FD24" s="8">
        <v>0</v>
      </c>
      <c r="FE24" s="8">
        <f>IF(tLayerCondtn!H18="C", tLayerCondtn!P18,0)</f>
        <v>0</v>
      </c>
      <c r="FF24" s="9"/>
      <c r="FG24" s="9"/>
      <c r="FH24" s="8">
        <v>0</v>
      </c>
      <c r="FI24" s="8">
        <v>0</v>
      </c>
      <c r="FJ24" s="8">
        <f>IF(tLayerCondtn!H18="C", tLayerCondtn!Q18,0)</f>
        <v>0</v>
      </c>
      <c r="FK24" s="9"/>
      <c r="FL24" s="9"/>
      <c r="FM24" s="8">
        <v>0</v>
      </c>
      <c r="FN24" s="8">
        <v>0</v>
      </c>
      <c r="FO24" s="8">
        <f>IF(tLayerCondtn!H18="C", tLayerCondtn!R18,0)</f>
        <v>0</v>
      </c>
      <c r="FP24" s="9"/>
      <c r="FQ24" s="9"/>
      <c r="FR24" s="8">
        <v>0</v>
      </c>
      <c r="FS24" s="8">
        <v>0</v>
      </c>
      <c r="FT24" s="8">
        <f>IF(OR(tLayerCondtn!H18="C",tLayerCondtn!H18="CB"), tLayerCondtn!S18,0)</f>
        <v>0</v>
      </c>
      <c r="FU24" s="9"/>
      <c r="FV24" s="9"/>
      <c r="FW24" s="8">
        <v>0</v>
      </c>
      <c r="FX24" s="8">
        <v>0</v>
      </c>
      <c r="FY24" s="8">
        <f>IF(tLayerCondtn!H18="CB", tLayerCondtn!P18,0)</f>
        <v>0</v>
      </c>
      <c r="FZ24" s="9"/>
      <c r="GA24" s="9"/>
      <c r="GB24" s="8">
        <v>0</v>
      </c>
      <c r="GC24" s="8">
        <v>0</v>
      </c>
      <c r="GD24" s="8">
        <v>0</v>
      </c>
      <c r="GE24" s="8">
        <f>IF(OR(OR(OR(AND(tLayerCondtn!H18 ="B",tLayerCondtn!M18 ="MI"),AND(tLayerCondtn!H18 ="B",tLayerCondtn!M18 ="MM")),
AND(tLayerCondtn!H18 ="E",tLayerCondtn!M18 ="MI")),
AND(tLayerCondtn!H18 ="E",tLayerCondtn!M18 ="MM")),
tLayerCondtn!N18,0)</f>
        <v>75000</v>
      </c>
      <c r="GF24" s="8">
        <f>IF(OR(OR(OR(AND(tLayerCondtn!H18 ="B",tLayerCondtn!M18 ="MA"),AND(tLayerCondtn!H18 ="B",tLayerCondtn!M18 ="MM")),
AND(tLayerCondtn!H18 ="E",tLayerCondtn!M18 ="MA")),
AND(tLayerCondtn!H18 ="E",tLayerCondtn!M18 ="MM")),
tLayerCondtn!O18,0)</f>
        <v>0</v>
      </c>
      <c r="GG24" s="8">
        <v>0</v>
      </c>
      <c r="GH24" s="8">
        <v>0</v>
      </c>
      <c r="GI24" s="8">
        <f>IF(tLayerCondtn!H18="C",tLayerCondtn!I18,0)</f>
        <v>0</v>
      </c>
      <c r="GJ24" s="8">
        <v>0</v>
      </c>
      <c r="GK24" s="8">
        <v>0</v>
      </c>
      <c r="GL24" s="8">
        <f>IF(tLayerCondtn!H18="C",tLayerCondtn!J18,0)</f>
        <v>0</v>
      </c>
      <c r="GM24" s="8">
        <v>0</v>
      </c>
      <c r="GN24" s="8">
        <v>0</v>
      </c>
      <c r="GO24" s="8">
        <f>IF(tLayerCondtn!H18="C",tLayerCondtn!K18,0)</f>
        <v>0</v>
      </c>
      <c r="GP24" s="8">
        <v>0</v>
      </c>
      <c r="GQ24" s="8">
        <v>0</v>
      </c>
      <c r="GR24" s="8">
        <f>IF(OR(tLayerCondtn!H18="C",tLayerCondtn!H18="CB"),tLayerCondtn!L18,0)</f>
        <v>0</v>
      </c>
      <c r="GS24" s="8">
        <v>0</v>
      </c>
      <c r="GT24" s="8">
        <v>0</v>
      </c>
      <c r="GU24" s="8">
        <f>IF(tLayerCondtn!H18="CB",tLayerCondtn!I18,0)</f>
        <v>0</v>
      </c>
      <c r="GV24" s="8">
        <v>0</v>
      </c>
      <c r="GW24" s="8">
        <v>0</v>
      </c>
      <c r="GX24" s="8">
        <f>IF(tLayerCondtn!H18="B",tLayerCondtn!I18,IF(tLayerCondtn!H18="E",tLayerCondtn!J18,0))</f>
        <v>3500000</v>
      </c>
    </row>
    <row r="25" spans="1:206" x14ac:dyDescent="0.25">
      <c r="A25" s="11" t="str">
        <f>VLOOKUP(VLOOKUP(tLayerCondtn!C19,tExpSet_tCntrct_tLayer!$A$10:$AA$11,2,0),tExpSet_tCntrct_tLayer!$A$2:$H$3,2,0)</f>
        <v>Rowwise</v>
      </c>
      <c r="B25" s="9"/>
      <c r="C25" s="9"/>
      <c r="D25" s="10">
        <f>VLOOKUP(tLayerCondtn!C19,tExpSet_tCntrct_tLayer!$A$10:$AA$11,3,0)</f>
        <v>1</v>
      </c>
      <c r="E25" s="10" t="str">
        <f>VLOOKUP(tLayerCondtn!C19,tExpSet_tCntrct_tLayer!$A$10:$AA$11,12,0)</f>
        <v>ABC</v>
      </c>
      <c r="F25" s="9"/>
      <c r="G25" s="10" t="str">
        <f>VLOOKUP(tLayerCondtn!C19,tExpSet_tCntrct_tLayer!$A$10:$AA$11,5,0)</f>
        <v>S</v>
      </c>
      <c r="H25" s="10">
        <f>VLOOKUP(tLayerCondtn!C19,tExpSet_tCntrct_tLayer!$A$10:$AA$11,16,0)</f>
        <v>0</v>
      </c>
      <c r="I25" s="9"/>
      <c r="J25" s="10" t="str">
        <f>VLOOKUP(tLayerCondtn!C19,tExpSet_tCntrct_tLayer!$A$10:$AA$11,7,0)</f>
        <v>USD</v>
      </c>
      <c r="K25" s="10" t="str">
        <f>VLOOKUP(tLayerCondtn!C19,tExpSet_tCntrct_tLayer!$A$10:$AA$11,20,0)</f>
        <v>NULL</v>
      </c>
      <c r="L25" s="10" t="str">
        <f>VLOOKUP(tLayerCondtn!C19,tExpSet_tCntrct_tLayer!$A$10:$AA$11,21,0)</f>
        <v>NULL</v>
      </c>
      <c r="M25" s="10" t="str">
        <f>VLOOKUP(tLayerCondtn!C19,tExpSet_tCntrct_tLayer!$A$10:$AA$11,22,0)</f>
        <v>NULL</v>
      </c>
      <c r="N25" s="10" t="str">
        <f>VLOOKUP(tLayerCondtn!C19,tExpSet_tCntrct_tLayer!$A$10:$AA$11,23,0)</f>
        <v>NULL</v>
      </c>
      <c r="O25" s="10" t="str">
        <f>VLOOKUP(tLayerCondtn!C19,tExpSet_tCntrct_tLayer!$A$10:$AA$11,24,0)</f>
        <v>NULL</v>
      </c>
      <c r="P25" s="11" t="str">
        <f>VLOOKUP(VLOOKUP(tLayerCondtn!C19,tExpSet_tCntrct_tLayer!$A$10:$AA$11,6,0),ForPerilLookUp!$E$2:$H$6,3,0)</f>
        <v>QEQ;QFF;QLS;BFR;OO1;QSL;XX1;WSS;WW2;MM1;QTS;BBF;ZZ1</v>
      </c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10">
        <f>VLOOKUP(tLayerCondtn!B19,tExpSet_tCntrct_tLayer!$A$15:$R$18,3,0)</f>
        <v>1</v>
      </c>
      <c r="BN25" s="111"/>
      <c r="BO25" s="35">
        <f>VLOOKUP(tLayerCondtn!C19,tExpSet_tCntrct_tLayer!$A$10:$AA$11,8,0)</f>
        <v>43466</v>
      </c>
      <c r="BP25" s="13">
        <f>VLOOKUP(tLayerCondtn!C19,tExpSet_tCntrct_tLayer!$A$10:$AA$11,9,0)</f>
        <v>43831</v>
      </c>
      <c r="BQ25" s="53">
        <f>VLOOKUP(tLayerCondtn!C19,tExpSet_tCntrct_tLayer!$A$10:$AA$11,13,0)</f>
        <v>0</v>
      </c>
      <c r="BR25" s="10">
        <f>VLOOKUP(tLayerCondtn!C19,tExpSet_tCntrct_tLayer!$A$10:$AA$11,14,0)</f>
        <v>0</v>
      </c>
      <c r="BS25" s="10">
        <f>VLOOKUP(tLayerCondtn!C19,tExpSet_tCntrct_tLayer!$A$10:$AA$11,15,0)</f>
        <v>0</v>
      </c>
      <c r="BT25" s="10" t="str">
        <f>VLOOKUP(tLayerCondtn!C19,tExpSet_tCntrct_tLayer!$A$10:$AA$11,10,0)</f>
        <v>Commercial</v>
      </c>
      <c r="BU25" s="9"/>
      <c r="BV25" s="11" t="str">
        <f>VLOOKUP(VLOOKUP(tLayerCondtn!B19,tExpSet_tCntrct_tLayer!$A$15:$R$18,4,0),ForPerilLookUp!$E$2:$H$6,3,0)</f>
        <v>QEQ;QFF;QLS;BFR;OO1;QSL;XX1;WSS;WW2;MM1;QTS;BBF;ZZ1</v>
      </c>
      <c r="BW25" s="10">
        <f>VLOOKUP(tLayerCondtn!B19,tExpSet_tCntrct_tLayer!$A$15:$R$18,13,0)</f>
        <v>15000</v>
      </c>
      <c r="BX25" s="9"/>
      <c r="BY25" s="9"/>
      <c r="BZ25" s="9"/>
      <c r="CA25" s="9"/>
      <c r="CB25" s="8">
        <f>IF(VLOOKUP(tLayerCondtn!B19,tExpSet_tCntrct_tLayer!$A$15:$R$18,5,0)="E",VLOOKUP(tLayerCondtn!B19,tExpSet_tCntrct_tLayer!$A$15:$R$18,7,0),0)</f>
        <v>0.05</v>
      </c>
      <c r="CC25" s="8">
        <f>IF(VLOOKUP(tLayerCondtn!B19,tExpSet_tCntrct_tLayer!$A$15:$R$18,5,0)="E",VLOOKUP(tLayerCondtn!B19,tExpSet_tCntrct_tLayer!$A$15:$R$18,6,0),IF(VLOOKUP(tLayerCondtn!B19,tExpSet_tCntrct_tLayer!$A$15:$R$18,5,0)="N",0,0))</f>
        <v>10000000</v>
      </c>
      <c r="CD25" s="8">
        <f>IF(VLOOKUP(tLayerCondtn!B19,tExpSet_tCntrct_tLayer!$A$15:$R$18,5,0)="E",VLOOKUP(tLayerCondtn!B19,tExpSet_tCntrct_tLayer!$A$15:$R$18,9,0),0)</f>
        <v>2500000</v>
      </c>
      <c r="CE25" s="9"/>
      <c r="CF25" s="11" t="str">
        <f>VLOOKUP(VLOOKUP(tLayerCondtn!B19,tExpSet_tCntrct_tLayer!$A$15:$R$18,4,0),ForPerilLookUp!$E$2:$H$6,3,0)</f>
        <v>QEQ;QFF;QLS;BFR;OO1;QSL;XX1;WSS;WW2;MM1;QTS;BBF;ZZ1</v>
      </c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8" t="str">
        <f>IF(VLOOKUP(tLayerCondtn!B19,tExpSet_tCntrct_tLayer!$A$15:$R$18,10,0)="FR",2,"")</f>
        <v/>
      </c>
      <c r="DG25" s="8" t="str">
        <f>IF(VLOOKUP(tLayerCondtn!B19,tExpSet_tCntrct_tLayer!$A$15:$R$18,10,0)="PL",1,"")</f>
        <v/>
      </c>
      <c r="DH25" s="8" t="str">
        <f>IF(OR(OR(VLOOKUP(tLayerCondtn!B19,tExpSet_tCntrct_tLayer!$A$15:$R$18,10,0)="B",VLOOKUP(tLayerCondtn!B19,tExpSet_tCntrct_tLayer!$A$15:$R$18,10,0)="FR"),
VLOOKUP(tLayerCondtn!B19,tExpSet_tCntrct_tLayer!$A$15:$R$18,10,0)="PL"),VLOOKUP(tLayerCondtn!B19,tExpSet_tCntrct_tLayer!$A$15:$R$18,11,0),"")</f>
        <v/>
      </c>
      <c r="DI25" s="8" t="str">
        <f>IF(OR(VLOOKUP(tLayerCondtn!B19,tExpSet_tCntrct_tLayer!$A$15:$R$18,10,0)="MI",VLOOKUP(tLayerCondtn!B19,tExpSet_tCntrct_tLayer!$A$15:$R$18,10,0)="MM"),VLOOKUP(tLayerCondtn!B19,tExpSet_tCntrct_tLayer!$A$15:$R$18,11,0),"")</f>
        <v/>
      </c>
      <c r="DJ25" s="8" t="str">
        <f>IF(OR(VLOOKUP(tLayerCondtn!B19,tExpSet_tCntrct_tLayer!$A$15:$R$18,10,0)="MA",VLOOKUP(tLayerCondtn!B19,tExpSet_tCntrct_tLayer!$A$15:$R$18,10,0)="MM"),VLOOKUP(tLayerCondtn!B19,tExpSet_tCntrct_tLayer!$A$15:$R$18,12,0),"")</f>
        <v/>
      </c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8">
        <v>0</v>
      </c>
      <c r="EA25" s="8">
        <v>0</v>
      </c>
      <c r="EB25" s="8">
        <f>IF(VLOOKUP(tLayerCondtn!B19,tExpSet_tCntrct_tLayer!$A$15:$R$18,5,0)="B",VLOOKUP(tLayerCondtn!B19,tExpSet_tCntrct_tLayer!$A$15:$R$18,6,0),IF(VLOOKUP(tLayerCondtn!B19,tExpSet_tCntrct_tLayer!$A$15:$R$18,5,0)="N",0,0))</f>
        <v>0</v>
      </c>
      <c r="EC25" s="2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9"/>
      <c r="EV25" s="9"/>
      <c r="EW25" s="9"/>
      <c r="EX25" s="9"/>
      <c r="EY25" s="9"/>
      <c r="EZ25" s="10">
        <f>VLOOKUP(CONCATENATE(tLayerCondtn!C19,"_",tLayerCondtn!F19),ForCondNumber!$G$92:$J$105,4,0)</f>
        <v>18</v>
      </c>
      <c r="FA25" s="10" t="str">
        <f>tLayerCondtn!F19</f>
        <v>TC_OTHER</v>
      </c>
      <c r="FB25" s="14" t="str">
        <f>VLOOKUP(tLayerCondtn!E19,ForPerilLookUp!$E$2:$H$6,3)</f>
        <v>WSS;OO1;WW2</v>
      </c>
      <c r="FC25" s="8">
        <v>0</v>
      </c>
      <c r="FD25" s="8">
        <v>0</v>
      </c>
      <c r="FE25" s="8">
        <f>IF(tLayerCondtn!H19="C", tLayerCondtn!P19,0)</f>
        <v>0</v>
      </c>
      <c r="FF25" s="9"/>
      <c r="FG25" s="9"/>
      <c r="FH25" s="8">
        <v>0</v>
      </c>
      <c r="FI25" s="8">
        <v>0</v>
      </c>
      <c r="FJ25" s="8">
        <f>IF(tLayerCondtn!H19="C", tLayerCondtn!Q19,0)</f>
        <v>0</v>
      </c>
      <c r="FK25" s="9"/>
      <c r="FL25" s="9"/>
      <c r="FM25" s="8">
        <v>0</v>
      </c>
      <c r="FN25" s="8">
        <v>0</v>
      </c>
      <c r="FO25" s="8">
        <f>IF(tLayerCondtn!H19="C", tLayerCondtn!R19,0)</f>
        <v>0</v>
      </c>
      <c r="FP25" s="9"/>
      <c r="FQ25" s="9"/>
      <c r="FR25" s="8">
        <v>0</v>
      </c>
      <c r="FS25" s="8">
        <v>0</v>
      </c>
      <c r="FT25" s="8">
        <f>IF(OR(tLayerCondtn!H19="C",tLayerCondtn!H19="CB"), tLayerCondtn!S19,0)</f>
        <v>0</v>
      </c>
      <c r="FU25" s="9"/>
      <c r="FV25" s="9"/>
      <c r="FW25" s="8">
        <v>0</v>
      </c>
      <c r="FX25" s="8">
        <v>0</v>
      </c>
      <c r="FY25" s="8">
        <f>IF(tLayerCondtn!H19="CB", tLayerCondtn!P19,0)</f>
        <v>0</v>
      </c>
      <c r="FZ25" s="9"/>
      <c r="GA25" s="9"/>
      <c r="GB25" s="8">
        <v>0</v>
      </c>
      <c r="GC25" s="8">
        <v>0</v>
      </c>
      <c r="GD25" s="8">
        <v>0</v>
      </c>
      <c r="GE25" s="8">
        <f>IF(OR(OR(OR(AND(tLayerCondtn!H19 ="B",tLayerCondtn!M19 ="MI"),AND(tLayerCondtn!H19 ="B",tLayerCondtn!M19 ="MM")),
AND(tLayerCondtn!H19 ="E",tLayerCondtn!M19 ="MI")),
AND(tLayerCondtn!H19 ="E",tLayerCondtn!M19 ="MM")),
tLayerCondtn!N19,0)</f>
        <v>50000</v>
      </c>
      <c r="GF25" s="8">
        <f>IF(OR(OR(OR(AND(tLayerCondtn!H19 ="B",tLayerCondtn!M19 ="MA"),AND(tLayerCondtn!H19 ="B",tLayerCondtn!M19 ="MM")),
AND(tLayerCondtn!H19 ="E",tLayerCondtn!M19 ="MA")),
AND(tLayerCondtn!H19 ="E",tLayerCondtn!M19 ="MM")),
tLayerCondtn!O19,0)</f>
        <v>0</v>
      </c>
      <c r="GG25" s="8">
        <v>0</v>
      </c>
      <c r="GH25" s="8">
        <v>0</v>
      </c>
      <c r="GI25" s="8">
        <f>IF(tLayerCondtn!H19="C",tLayerCondtn!I19,0)</f>
        <v>0</v>
      </c>
      <c r="GJ25" s="8">
        <v>0</v>
      </c>
      <c r="GK25" s="8">
        <v>0</v>
      </c>
      <c r="GL25" s="8">
        <f>IF(tLayerCondtn!H19="C",tLayerCondtn!J19,0)</f>
        <v>0</v>
      </c>
      <c r="GM25" s="8">
        <v>0</v>
      </c>
      <c r="GN25" s="8">
        <v>0</v>
      </c>
      <c r="GO25" s="8">
        <f>IF(tLayerCondtn!H19="C",tLayerCondtn!K19,0)</f>
        <v>0</v>
      </c>
      <c r="GP25" s="8">
        <v>0</v>
      </c>
      <c r="GQ25" s="8">
        <v>0</v>
      </c>
      <c r="GR25" s="8">
        <f>IF(OR(tLayerCondtn!H19="C",tLayerCondtn!H19="CB"),tLayerCondtn!L19,0)</f>
        <v>0</v>
      </c>
      <c r="GS25" s="8">
        <v>0</v>
      </c>
      <c r="GT25" s="8">
        <v>0</v>
      </c>
      <c r="GU25" s="8">
        <f>IF(tLayerCondtn!H19="CB",tLayerCondtn!I19,0)</f>
        <v>0</v>
      </c>
      <c r="GV25" s="8">
        <v>0</v>
      </c>
      <c r="GW25" s="8">
        <v>0</v>
      </c>
      <c r="GX25" s="8">
        <f>IF(tLayerCondtn!H19="B",tLayerCondtn!I19,IF(tLayerCondtn!H19="E",tLayerCondtn!J19,0))</f>
        <v>999999999999</v>
      </c>
    </row>
    <row r="26" spans="1:206" x14ac:dyDescent="0.25">
      <c r="A26" s="11" t="str">
        <f>VLOOKUP(VLOOKUP(tLayerCondtn!C20,tExpSet_tCntrct_tLayer!$A$10:$AA$11,2,0),tExpSet_tCntrct_tLayer!$A$2:$H$3,2,0)</f>
        <v>Rowwise</v>
      </c>
      <c r="B26" s="9"/>
      <c r="C26" s="9"/>
      <c r="D26" s="10">
        <f>VLOOKUP(tLayerCondtn!C20,tExpSet_tCntrct_tLayer!$A$10:$AA$11,3,0)</f>
        <v>1</v>
      </c>
      <c r="E26" s="10" t="str">
        <f>VLOOKUP(tLayerCondtn!C20,tExpSet_tCntrct_tLayer!$A$10:$AA$11,12,0)</f>
        <v>ABC</v>
      </c>
      <c r="F26" s="9"/>
      <c r="G26" s="10" t="str">
        <f>VLOOKUP(tLayerCondtn!C20,tExpSet_tCntrct_tLayer!$A$10:$AA$11,5,0)</f>
        <v>S</v>
      </c>
      <c r="H26" s="10">
        <f>VLOOKUP(tLayerCondtn!C20,tExpSet_tCntrct_tLayer!$A$10:$AA$11,16,0)</f>
        <v>0</v>
      </c>
      <c r="I26" s="9"/>
      <c r="J26" s="10" t="str">
        <f>VLOOKUP(tLayerCondtn!C20,tExpSet_tCntrct_tLayer!$A$10:$AA$11,7,0)</f>
        <v>USD</v>
      </c>
      <c r="K26" s="10" t="str">
        <f>VLOOKUP(tLayerCondtn!C20,tExpSet_tCntrct_tLayer!$A$10:$AA$11,20,0)</f>
        <v>NULL</v>
      </c>
      <c r="L26" s="10" t="str">
        <f>VLOOKUP(tLayerCondtn!C20,tExpSet_tCntrct_tLayer!$A$10:$AA$11,21,0)</f>
        <v>NULL</v>
      </c>
      <c r="M26" s="10" t="str">
        <f>VLOOKUP(tLayerCondtn!C20,tExpSet_tCntrct_tLayer!$A$10:$AA$11,22,0)</f>
        <v>NULL</v>
      </c>
      <c r="N26" s="10" t="str">
        <f>VLOOKUP(tLayerCondtn!C20,tExpSet_tCntrct_tLayer!$A$10:$AA$11,23,0)</f>
        <v>NULL</v>
      </c>
      <c r="O26" s="10" t="str">
        <f>VLOOKUP(tLayerCondtn!C20,tExpSet_tCntrct_tLayer!$A$10:$AA$11,24,0)</f>
        <v>NULL</v>
      </c>
      <c r="P26" s="11" t="str">
        <f>VLOOKUP(VLOOKUP(tLayerCondtn!C20,tExpSet_tCntrct_tLayer!$A$10:$AA$11,6,0),ForPerilLookUp!$E$2:$H$6,3,0)</f>
        <v>QEQ;QFF;QLS;BFR;OO1;QSL;XX1;WSS;WW2;MM1;QTS;BBF;ZZ1</v>
      </c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10">
        <f>VLOOKUP(tLayerCondtn!B20,tExpSet_tCntrct_tLayer!$A$15:$R$18,3,0)</f>
        <v>1</v>
      </c>
      <c r="BN26" s="111"/>
      <c r="BO26" s="35">
        <f>VLOOKUP(tLayerCondtn!C20,tExpSet_tCntrct_tLayer!$A$10:$AA$11,8,0)</f>
        <v>43466</v>
      </c>
      <c r="BP26" s="13">
        <f>VLOOKUP(tLayerCondtn!C20,tExpSet_tCntrct_tLayer!$A$10:$AA$11,9,0)</f>
        <v>43831</v>
      </c>
      <c r="BQ26" s="53">
        <f>VLOOKUP(tLayerCondtn!C20,tExpSet_tCntrct_tLayer!$A$10:$AA$11,13,0)</f>
        <v>0</v>
      </c>
      <c r="BR26" s="10">
        <f>VLOOKUP(tLayerCondtn!C20,tExpSet_tCntrct_tLayer!$A$10:$AA$11,14,0)</f>
        <v>0</v>
      </c>
      <c r="BS26" s="10">
        <f>VLOOKUP(tLayerCondtn!C20,tExpSet_tCntrct_tLayer!$A$10:$AA$11,15,0)</f>
        <v>0</v>
      </c>
      <c r="BT26" s="10" t="str">
        <f>VLOOKUP(tLayerCondtn!C20,tExpSet_tCntrct_tLayer!$A$10:$AA$11,10,0)</f>
        <v>Commercial</v>
      </c>
      <c r="BU26" s="9"/>
      <c r="BV26" s="11" t="str">
        <f>VLOOKUP(VLOOKUP(tLayerCondtn!B20,tExpSet_tCntrct_tLayer!$A$15:$R$18,4,0),ForPerilLookUp!$E$2:$H$6,3,0)</f>
        <v>QEQ;QFF;QLS;BFR;OO1;QSL;XX1;WSS;WW2;MM1;QTS;BBF;ZZ1</v>
      </c>
      <c r="BW26" s="10">
        <f>VLOOKUP(tLayerCondtn!B20,tExpSet_tCntrct_tLayer!$A$15:$R$18,13,0)</f>
        <v>15000</v>
      </c>
      <c r="BX26" s="9"/>
      <c r="BY26" s="9"/>
      <c r="BZ26" s="9"/>
      <c r="CA26" s="9"/>
      <c r="CB26" s="8">
        <f>IF(VLOOKUP(tLayerCondtn!B20,tExpSet_tCntrct_tLayer!$A$15:$R$18,5,0)="E",VLOOKUP(tLayerCondtn!B20,tExpSet_tCntrct_tLayer!$A$15:$R$18,7,0),0)</f>
        <v>0.05</v>
      </c>
      <c r="CC26" s="8">
        <f>IF(VLOOKUP(tLayerCondtn!B20,tExpSet_tCntrct_tLayer!$A$15:$R$18,5,0)="E",VLOOKUP(tLayerCondtn!B20,tExpSet_tCntrct_tLayer!$A$15:$R$18,6,0),IF(VLOOKUP(tLayerCondtn!B20,tExpSet_tCntrct_tLayer!$A$15:$R$18,5,0)="N",0,0))</f>
        <v>10000000</v>
      </c>
      <c r="CD26" s="8">
        <f>IF(VLOOKUP(tLayerCondtn!B20,tExpSet_tCntrct_tLayer!$A$15:$R$18,5,0)="E",VLOOKUP(tLayerCondtn!B20,tExpSet_tCntrct_tLayer!$A$15:$R$18,9,0),0)</f>
        <v>2500000</v>
      </c>
      <c r="CE26" s="9"/>
      <c r="CF26" s="11" t="str">
        <f>VLOOKUP(VLOOKUP(tLayerCondtn!B20,tExpSet_tCntrct_tLayer!$A$15:$R$18,4,0),ForPerilLookUp!$E$2:$H$6,3,0)</f>
        <v>QEQ;QFF;QLS;BFR;OO1;QSL;XX1;WSS;WW2;MM1;QTS;BBF;ZZ1</v>
      </c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8" t="str">
        <f>IF(VLOOKUP(tLayerCondtn!B20,tExpSet_tCntrct_tLayer!$A$15:$R$18,10,0)="FR",2,"")</f>
        <v/>
      </c>
      <c r="DG26" s="8" t="str">
        <f>IF(VLOOKUP(tLayerCondtn!B20,tExpSet_tCntrct_tLayer!$A$15:$R$18,10,0)="PL",1,"")</f>
        <v/>
      </c>
      <c r="DH26" s="8" t="str">
        <f>IF(OR(OR(VLOOKUP(tLayerCondtn!B20,tExpSet_tCntrct_tLayer!$A$15:$R$18,10,0)="B",VLOOKUP(tLayerCondtn!B20,tExpSet_tCntrct_tLayer!$A$15:$R$18,10,0)="FR"),
VLOOKUP(tLayerCondtn!B20,tExpSet_tCntrct_tLayer!$A$15:$R$18,10,0)="PL"),VLOOKUP(tLayerCondtn!B20,tExpSet_tCntrct_tLayer!$A$15:$R$18,11,0),"")</f>
        <v/>
      </c>
      <c r="DI26" s="8" t="str">
        <f>IF(OR(VLOOKUP(tLayerCondtn!B20,tExpSet_tCntrct_tLayer!$A$15:$R$18,10,0)="MI",VLOOKUP(tLayerCondtn!B20,tExpSet_tCntrct_tLayer!$A$15:$R$18,10,0)="MM"),VLOOKUP(tLayerCondtn!B20,tExpSet_tCntrct_tLayer!$A$15:$R$18,11,0),"")</f>
        <v/>
      </c>
      <c r="DJ26" s="8" t="str">
        <f>IF(OR(VLOOKUP(tLayerCondtn!B20,tExpSet_tCntrct_tLayer!$A$15:$R$18,10,0)="MA",VLOOKUP(tLayerCondtn!B20,tExpSet_tCntrct_tLayer!$A$15:$R$18,10,0)="MM"),VLOOKUP(tLayerCondtn!B20,tExpSet_tCntrct_tLayer!$A$15:$R$18,12,0),"")</f>
        <v/>
      </c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8">
        <v>0</v>
      </c>
      <c r="EA26" s="8">
        <v>0</v>
      </c>
      <c r="EB26" s="8">
        <f>IF(VLOOKUP(tLayerCondtn!B20,tExpSet_tCntrct_tLayer!$A$15:$R$18,5,0)="B",VLOOKUP(tLayerCondtn!B20,tExpSet_tCntrct_tLayer!$A$15:$R$18,6,0),IF(VLOOKUP(tLayerCondtn!B20,tExpSet_tCntrct_tLayer!$A$15:$R$18,5,0)="N",0,0))</f>
        <v>0</v>
      </c>
      <c r="EC26" s="2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9"/>
      <c r="EV26" s="9"/>
      <c r="EW26" s="9"/>
      <c r="EX26" s="9"/>
      <c r="EY26" s="9"/>
      <c r="EZ26" s="10">
        <f>VLOOKUP(CONCATENATE(tLayerCondtn!C20,"_",tLayerCondtn!F20),ForCondNumber!$G$92:$J$105,4,0)</f>
        <v>19</v>
      </c>
      <c r="FA26" s="10" t="str">
        <f>tLayerCondtn!F20</f>
        <v>FL_HH</v>
      </c>
      <c r="FB26" s="14" t="str">
        <f>VLOOKUP(tLayerCondtn!E20,ForPerilLookUp!$E$2:$H$6,3)</f>
        <v>OO1</v>
      </c>
      <c r="FC26" s="8">
        <v>0</v>
      </c>
      <c r="FD26" s="8">
        <v>0</v>
      </c>
      <c r="FE26" s="8">
        <f>IF(tLayerCondtn!H20="C", tLayerCondtn!P20,0)</f>
        <v>0</v>
      </c>
      <c r="FF26" s="9"/>
      <c r="FG26" s="9"/>
      <c r="FH26" s="8">
        <v>0</v>
      </c>
      <c r="FI26" s="8">
        <v>0</v>
      </c>
      <c r="FJ26" s="8">
        <f>IF(tLayerCondtn!H20="C", tLayerCondtn!Q20,0)</f>
        <v>0</v>
      </c>
      <c r="FK26" s="9"/>
      <c r="FL26" s="9"/>
      <c r="FM26" s="8">
        <v>0</v>
      </c>
      <c r="FN26" s="8">
        <v>0</v>
      </c>
      <c r="FO26" s="8">
        <f>IF(tLayerCondtn!H20="C", tLayerCondtn!R20,0)</f>
        <v>0</v>
      </c>
      <c r="FP26" s="9"/>
      <c r="FQ26" s="9"/>
      <c r="FR26" s="8">
        <v>0</v>
      </c>
      <c r="FS26" s="8">
        <v>0</v>
      </c>
      <c r="FT26" s="8">
        <f>IF(OR(tLayerCondtn!H20="C",tLayerCondtn!H20="CB"), tLayerCondtn!S20,0)</f>
        <v>0</v>
      </c>
      <c r="FU26" s="9"/>
      <c r="FV26" s="9"/>
      <c r="FW26" s="8">
        <v>0</v>
      </c>
      <c r="FX26" s="8">
        <v>0</v>
      </c>
      <c r="FY26" s="8">
        <f>IF(tLayerCondtn!H20="CB", tLayerCondtn!P20,0)</f>
        <v>0</v>
      </c>
      <c r="FZ26" s="9"/>
      <c r="GA26" s="9"/>
      <c r="GB26" s="8">
        <v>0</v>
      </c>
      <c r="GC26" s="8">
        <v>0</v>
      </c>
      <c r="GD26" s="8">
        <v>0</v>
      </c>
      <c r="GE26" s="8">
        <f>IF(OR(OR(OR(AND(tLayerCondtn!H20 ="B",tLayerCondtn!M20 ="MI"),AND(tLayerCondtn!H20 ="B",tLayerCondtn!M20 ="MM")),
AND(tLayerCondtn!H20 ="E",tLayerCondtn!M20 ="MI")),
AND(tLayerCondtn!H20 ="E",tLayerCondtn!M20 ="MM")),
tLayerCondtn!N20,0)</f>
        <v>75000</v>
      </c>
      <c r="GF26" s="8">
        <f>IF(OR(OR(OR(AND(tLayerCondtn!H20 ="B",tLayerCondtn!M20 ="MA"),AND(tLayerCondtn!H20 ="B",tLayerCondtn!M20 ="MM")),
AND(tLayerCondtn!H20 ="E",tLayerCondtn!M20 ="MA")),
AND(tLayerCondtn!H20 ="E",tLayerCondtn!M20 ="MM")),
tLayerCondtn!O20,0)</f>
        <v>0</v>
      </c>
      <c r="GG26" s="8">
        <v>0</v>
      </c>
      <c r="GH26" s="8">
        <v>0</v>
      </c>
      <c r="GI26" s="8">
        <f>IF(tLayerCondtn!H20="C",tLayerCondtn!I20,0)</f>
        <v>0</v>
      </c>
      <c r="GJ26" s="8">
        <v>0</v>
      </c>
      <c r="GK26" s="8">
        <v>0</v>
      </c>
      <c r="GL26" s="8">
        <f>IF(tLayerCondtn!H20="C",tLayerCondtn!J20,0)</f>
        <v>0</v>
      </c>
      <c r="GM26" s="8">
        <v>0</v>
      </c>
      <c r="GN26" s="8">
        <v>0</v>
      </c>
      <c r="GO26" s="8">
        <f>IF(tLayerCondtn!H20="C",tLayerCondtn!K20,0)</f>
        <v>0</v>
      </c>
      <c r="GP26" s="8">
        <v>0</v>
      </c>
      <c r="GQ26" s="8">
        <v>0</v>
      </c>
      <c r="GR26" s="8">
        <f>IF(OR(tLayerCondtn!H20="C",tLayerCondtn!H20="CB"),tLayerCondtn!L20,0)</f>
        <v>0</v>
      </c>
      <c r="GS26" s="8">
        <v>0</v>
      </c>
      <c r="GT26" s="8">
        <v>0</v>
      </c>
      <c r="GU26" s="8">
        <f>IF(tLayerCondtn!H20="CB",tLayerCondtn!I20,0)</f>
        <v>0</v>
      </c>
      <c r="GV26" s="8">
        <v>0</v>
      </c>
      <c r="GW26" s="8">
        <v>0</v>
      </c>
      <c r="GX26" s="8">
        <f>IF(tLayerCondtn!H20="B",tLayerCondtn!I20,IF(tLayerCondtn!H20="E",tLayerCondtn!J20,0))</f>
        <v>100000000</v>
      </c>
    </row>
    <row r="27" spans="1:206" x14ac:dyDescent="0.25">
      <c r="A27" s="11" t="str">
        <f>VLOOKUP(VLOOKUP(tLayerCondtn!C21,tExpSet_tCntrct_tLayer!$A$10:$AA$11,2,0),tExpSet_tCntrct_tLayer!$A$2:$H$3,2,0)</f>
        <v>Rowwise</v>
      </c>
      <c r="B27" s="9"/>
      <c r="C27" s="9"/>
      <c r="D27" s="10">
        <f>VLOOKUP(tLayerCondtn!C21,tExpSet_tCntrct_tLayer!$A$10:$AA$11,3,0)</f>
        <v>1</v>
      </c>
      <c r="E27" s="10" t="str">
        <f>VLOOKUP(tLayerCondtn!C21,tExpSet_tCntrct_tLayer!$A$10:$AA$11,12,0)</f>
        <v>ABC</v>
      </c>
      <c r="F27" s="9"/>
      <c r="G27" s="10" t="str">
        <f>VLOOKUP(tLayerCondtn!C21,tExpSet_tCntrct_tLayer!$A$10:$AA$11,5,0)</f>
        <v>S</v>
      </c>
      <c r="H27" s="10">
        <f>VLOOKUP(tLayerCondtn!C21,tExpSet_tCntrct_tLayer!$A$10:$AA$11,16,0)</f>
        <v>0</v>
      </c>
      <c r="I27" s="9"/>
      <c r="J27" s="10" t="str">
        <f>VLOOKUP(tLayerCondtn!C21,tExpSet_tCntrct_tLayer!$A$10:$AA$11,7,0)</f>
        <v>USD</v>
      </c>
      <c r="K27" s="10" t="str">
        <f>VLOOKUP(tLayerCondtn!C21,tExpSet_tCntrct_tLayer!$A$10:$AA$11,20,0)</f>
        <v>NULL</v>
      </c>
      <c r="L27" s="10" t="str">
        <f>VLOOKUP(tLayerCondtn!C21,tExpSet_tCntrct_tLayer!$A$10:$AA$11,21,0)</f>
        <v>NULL</v>
      </c>
      <c r="M27" s="10" t="str">
        <f>VLOOKUP(tLayerCondtn!C21,tExpSet_tCntrct_tLayer!$A$10:$AA$11,22,0)</f>
        <v>NULL</v>
      </c>
      <c r="N27" s="10" t="str">
        <f>VLOOKUP(tLayerCondtn!C21,tExpSet_tCntrct_tLayer!$A$10:$AA$11,23,0)</f>
        <v>NULL</v>
      </c>
      <c r="O27" s="10" t="str">
        <f>VLOOKUP(tLayerCondtn!C21,tExpSet_tCntrct_tLayer!$A$10:$AA$11,24,0)</f>
        <v>NULL</v>
      </c>
      <c r="P27" s="11" t="str">
        <f>VLOOKUP(VLOOKUP(tLayerCondtn!C21,tExpSet_tCntrct_tLayer!$A$10:$AA$11,6,0),ForPerilLookUp!$E$2:$H$6,3,0)</f>
        <v>QEQ;QFF;QLS;BFR;OO1;QSL;XX1;WSS;WW2;MM1;QTS;BBF;ZZ1</v>
      </c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10">
        <f>VLOOKUP(tLayerCondtn!B21,tExpSet_tCntrct_tLayer!$A$15:$R$18,3,0)</f>
        <v>1</v>
      </c>
      <c r="BN27" s="111"/>
      <c r="BO27" s="35">
        <f>VLOOKUP(tLayerCondtn!C21,tExpSet_tCntrct_tLayer!$A$10:$AA$11,8,0)</f>
        <v>43466</v>
      </c>
      <c r="BP27" s="13">
        <f>VLOOKUP(tLayerCondtn!C21,tExpSet_tCntrct_tLayer!$A$10:$AA$11,9,0)</f>
        <v>43831</v>
      </c>
      <c r="BQ27" s="53">
        <f>VLOOKUP(tLayerCondtn!C21,tExpSet_tCntrct_tLayer!$A$10:$AA$11,13,0)</f>
        <v>0</v>
      </c>
      <c r="BR27" s="10">
        <f>VLOOKUP(tLayerCondtn!C21,tExpSet_tCntrct_tLayer!$A$10:$AA$11,14,0)</f>
        <v>0</v>
      </c>
      <c r="BS27" s="10">
        <f>VLOOKUP(tLayerCondtn!C21,tExpSet_tCntrct_tLayer!$A$10:$AA$11,15,0)</f>
        <v>0</v>
      </c>
      <c r="BT27" s="10" t="str">
        <f>VLOOKUP(tLayerCondtn!C21,tExpSet_tCntrct_tLayer!$A$10:$AA$11,10,0)</f>
        <v>Commercial</v>
      </c>
      <c r="BU27" s="9"/>
      <c r="BV27" s="11" t="str">
        <f>VLOOKUP(VLOOKUP(tLayerCondtn!B21,tExpSet_tCntrct_tLayer!$A$15:$R$18,4,0),ForPerilLookUp!$E$2:$H$6,3,0)</f>
        <v>QEQ;QFF;QLS;BFR;OO1;QSL;XX1;WSS;WW2;MM1;QTS;BBF;ZZ1</v>
      </c>
      <c r="BW27" s="10">
        <f>VLOOKUP(tLayerCondtn!B21,tExpSet_tCntrct_tLayer!$A$15:$R$18,13,0)</f>
        <v>15000</v>
      </c>
      <c r="BX27" s="9"/>
      <c r="BY27" s="9"/>
      <c r="BZ27" s="9"/>
      <c r="CA27" s="9"/>
      <c r="CB27" s="8">
        <f>IF(VLOOKUP(tLayerCondtn!B21,tExpSet_tCntrct_tLayer!$A$15:$R$18,5,0)="E",VLOOKUP(tLayerCondtn!B21,tExpSet_tCntrct_tLayer!$A$15:$R$18,7,0),0)</f>
        <v>0.05</v>
      </c>
      <c r="CC27" s="8">
        <f>IF(VLOOKUP(tLayerCondtn!B21,tExpSet_tCntrct_tLayer!$A$15:$R$18,5,0)="E",VLOOKUP(tLayerCondtn!B21,tExpSet_tCntrct_tLayer!$A$15:$R$18,6,0),IF(VLOOKUP(tLayerCondtn!B21,tExpSet_tCntrct_tLayer!$A$15:$R$18,5,0)="N",0,0))</f>
        <v>10000000</v>
      </c>
      <c r="CD27" s="8">
        <f>IF(VLOOKUP(tLayerCondtn!B21,tExpSet_tCntrct_tLayer!$A$15:$R$18,5,0)="E",VLOOKUP(tLayerCondtn!B21,tExpSet_tCntrct_tLayer!$A$15:$R$18,9,0),0)</f>
        <v>2500000</v>
      </c>
      <c r="CE27" s="9"/>
      <c r="CF27" s="11" t="str">
        <f>VLOOKUP(VLOOKUP(tLayerCondtn!B21,tExpSet_tCntrct_tLayer!$A$15:$R$18,4,0),ForPerilLookUp!$E$2:$H$6,3,0)</f>
        <v>QEQ;QFF;QLS;BFR;OO1;QSL;XX1;WSS;WW2;MM1;QTS;BBF;ZZ1</v>
      </c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8" t="str">
        <f>IF(VLOOKUP(tLayerCondtn!B21,tExpSet_tCntrct_tLayer!$A$15:$R$18,10,0)="FR",2,"")</f>
        <v/>
      </c>
      <c r="DG27" s="8" t="str">
        <f>IF(VLOOKUP(tLayerCondtn!B21,tExpSet_tCntrct_tLayer!$A$15:$R$18,10,0)="PL",1,"")</f>
        <v/>
      </c>
      <c r="DH27" s="8" t="str">
        <f>IF(OR(OR(VLOOKUP(tLayerCondtn!B21,tExpSet_tCntrct_tLayer!$A$15:$R$18,10,0)="B",VLOOKUP(tLayerCondtn!B21,tExpSet_tCntrct_tLayer!$A$15:$R$18,10,0)="FR"),
VLOOKUP(tLayerCondtn!B21,tExpSet_tCntrct_tLayer!$A$15:$R$18,10,0)="PL"),VLOOKUP(tLayerCondtn!B21,tExpSet_tCntrct_tLayer!$A$15:$R$18,11,0),"")</f>
        <v/>
      </c>
      <c r="DI27" s="8" t="str">
        <f>IF(OR(VLOOKUP(tLayerCondtn!B21,tExpSet_tCntrct_tLayer!$A$15:$R$18,10,0)="MI",VLOOKUP(tLayerCondtn!B21,tExpSet_tCntrct_tLayer!$A$15:$R$18,10,0)="MM"),VLOOKUP(tLayerCondtn!B21,tExpSet_tCntrct_tLayer!$A$15:$R$18,11,0),"")</f>
        <v/>
      </c>
      <c r="DJ27" s="8" t="str">
        <f>IF(OR(VLOOKUP(tLayerCondtn!B21,tExpSet_tCntrct_tLayer!$A$15:$R$18,10,0)="MA",VLOOKUP(tLayerCondtn!B21,tExpSet_tCntrct_tLayer!$A$15:$R$18,10,0)="MM"),VLOOKUP(tLayerCondtn!B21,tExpSet_tCntrct_tLayer!$A$15:$R$18,12,0),"")</f>
        <v/>
      </c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8">
        <v>0</v>
      </c>
      <c r="EA27" s="8">
        <v>0</v>
      </c>
      <c r="EB27" s="8">
        <f>IF(VLOOKUP(tLayerCondtn!B21,tExpSet_tCntrct_tLayer!$A$15:$R$18,5,0)="B",VLOOKUP(tLayerCondtn!B21,tExpSet_tCntrct_tLayer!$A$15:$R$18,6,0),IF(VLOOKUP(tLayerCondtn!B21,tExpSet_tCntrct_tLayer!$A$15:$R$18,5,0)="N",0,0))</f>
        <v>0</v>
      </c>
      <c r="EC27" s="2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9"/>
      <c r="EV27" s="9"/>
      <c r="EW27" s="9"/>
      <c r="EX27" s="9"/>
      <c r="EY27" s="9"/>
      <c r="EZ27" s="10">
        <f>VLOOKUP(CONCATENATE(tLayerCondtn!C21,"_",tLayerCondtn!F21),ForCondNumber!$G$92:$J$105,4,0)</f>
        <v>20</v>
      </c>
      <c r="FA27" s="10" t="str">
        <f>tLayerCondtn!F21</f>
        <v>FL_OTHER</v>
      </c>
      <c r="FB27" s="14" t="str">
        <f>VLOOKUP(tLayerCondtn!E21,ForPerilLookUp!$E$2:$H$6,3)</f>
        <v>OO1</v>
      </c>
      <c r="FC27" s="8">
        <v>0</v>
      </c>
      <c r="FD27" s="8">
        <v>0</v>
      </c>
      <c r="FE27" s="8">
        <f>IF(tLayerCondtn!H21="C", tLayerCondtn!P21,0)</f>
        <v>0</v>
      </c>
      <c r="FF27" s="9"/>
      <c r="FG27" s="9"/>
      <c r="FH27" s="8">
        <v>0</v>
      </c>
      <c r="FI27" s="8">
        <v>0</v>
      </c>
      <c r="FJ27" s="8">
        <f>IF(tLayerCondtn!H21="C", tLayerCondtn!Q21,0)</f>
        <v>0</v>
      </c>
      <c r="FK27" s="9"/>
      <c r="FL27" s="9"/>
      <c r="FM27" s="8">
        <v>0</v>
      </c>
      <c r="FN27" s="8">
        <v>0</v>
      </c>
      <c r="FO27" s="8">
        <f>IF(tLayerCondtn!H21="C", tLayerCondtn!R21,0)</f>
        <v>0</v>
      </c>
      <c r="FP27" s="9"/>
      <c r="FQ27" s="9"/>
      <c r="FR27" s="8">
        <v>0</v>
      </c>
      <c r="FS27" s="8">
        <v>0</v>
      </c>
      <c r="FT27" s="8">
        <f>IF(OR(tLayerCondtn!H21="C",tLayerCondtn!H21="CB"), tLayerCondtn!S21,0)</f>
        <v>0</v>
      </c>
      <c r="FU27" s="9"/>
      <c r="FV27" s="9"/>
      <c r="FW27" s="8">
        <v>0</v>
      </c>
      <c r="FX27" s="8">
        <v>0</v>
      </c>
      <c r="FY27" s="8">
        <f>IF(tLayerCondtn!H21="CB", tLayerCondtn!P21,0)</f>
        <v>0</v>
      </c>
      <c r="FZ27" s="9"/>
      <c r="GA27" s="9"/>
      <c r="GB27" s="8">
        <v>0</v>
      </c>
      <c r="GC27" s="8">
        <v>0</v>
      </c>
      <c r="GD27" s="8">
        <v>0</v>
      </c>
      <c r="GE27" s="8">
        <f>IF(OR(OR(OR(AND(tLayerCondtn!H21 ="B",tLayerCondtn!M21 ="MI"),AND(tLayerCondtn!H21 ="B",tLayerCondtn!M21 ="MM")),
AND(tLayerCondtn!H21 ="E",tLayerCondtn!M21 ="MI")),
AND(tLayerCondtn!H21 ="E",tLayerCondtn!M21 ="MM")),
tLayerCondtn!N21,0)</f>
        <v>50000</v>
      </c>
      <c r="GF27" s="8">
        <f>IF(OR(OR(OR(AND(tLayerCondtn!H21 ="B",tLayerCondtn!M21 ="MA"),AND(tLayerCondtn!H21 ="B",tLayerCondtn!M21 ="MM")),
AND(tLayerCondtn!H21 ="E",tLayerCondtn!M21 ="MA")),
AND(tLayerCondtn!H21 ="E",tLayerCondtn!M21 ="MM")),
tLayerCondtn!O21,0)</f>
        <v>0</v>
      </c>
      <c r="GG27" s="8">
        <v>0</v>
      </c>
      <c r="GH27" s="8">
        <v>0</v>
      </c>
      <c r="GI27" s="8">
        <f>IF(tLayerCondtn!H21="C",tLayerCondtn!I21,0)</f>
        <v>0</v>
      </c>
      <c r="GJ27" s="8">
        <v>0</v>
      </c>
      <c r="GK27" s="8">
        <v>0</v>
      </c>
      <c r="GL27" s="8">
        <f>IF(tLayerCondtn!H21="C",tLayerCondtn!J21,0)</f>
        <v>0</v>
      </c>
      <c r="GM27" s="8">
        <v>0</v>
      </c>
      <c r="GN27" s="8">
        <v>0</v>
      </c>
      <c r="GO27" s="8">
        <f>IF(tLayerCondtn!H21="C",tLayerCondtn!K21,0)</f>
        <v>0</v>
      </c>
      <c r="GP27" s="8">
        <v>0</v>
      </c>
      <c r="GQ27" s="8">
        <v>0</v>
      </c>
      <c r="GR27" s="8">
        <f>IF(OR(tLayerCondtn!H21="C",tLayerCondtn!H21="CB"),tLayerCondtn!L21,0)</f>
        <v>0</v>
      </c>
      <c r="GS27" s="8">
        <v>0</v>
      </c>
      <c r="GT27" s="8">
        <v>0</v>
      </c>
      <c r="GU27" s="8">
        <f>IF(tLayerCondtn!H21="CB",tLayerCondtn!I21,0)</f>
        <v>0</v>
      </c>
      <c r="GV27" s="8">
        <v>0</v>
      </c>
      <c r="GW27" s="8">
        <v>0</v>
      </c>
      <c r="GX27" s="8">
        <f>IF(tLayerCondtn!H21="B",tLayerCondtn!I21,IF(tLayerCondtn!H21="E",tLayerCondtn!J21,0))</f>
        <v>999999999999</v>
      </c>
    </row>
    <row r="28" spans="1:206" x14ac:dyDescent="0.25">
      <c r="A28" s="11" t="str">
        <f>VLOOKUP(VLOOKUP(tLayerCondtn!C22,tExpSet_tCntrct_tLayer!$A$10:$AA$11,2,0),tExpSet_tCntrct_tLayer!$A$2:$H$3,2,0)</f>
        <v>Rowwise</v>
      </c>
      <c r="B28" s="9"/>
      <c r="C28" s="9"/>
      <c r="D28" s="10">
        <f>VLOOKUP(tLayerCondtn!C22,tExpSet_tCntrct_tLayer!$A$10:$AA$11,3,0)</f>
        <v>1</v>
      </c>
      <c r="E28" s="10" t="str">
        <f>VLOOKUP(tLayerCondtn!C22,tExpSet_tCntrct_tLayer!$A$10:$AA$11,12,0)</f>
        <v>ABC</v>
      </c>
      <c r="F28" s="9"/>
      <c r="G28" s="10" t="str">
        <f>VLOOKUP(tLayerCondtn!C22,tExpSet_tCntrct_tLayer!$A$10:$AA$11,5,0)</f>
        <v>S</v>
      </c>
      <c r="H28" s="10">
        <f>VLOOKUP(tLayerCondtn!C22,tExpSet_tCntrct_tLayer!$A$10:$AA$11,16,0)</f>
        <v>0</v>
      </c>
      <c r="I28" s="9"/>
      <c r="J28" s="10" t="str">
        <f>VLOOKUP(tLayerCondtn!C22,tExpSet_tCntrct_tLayer!$A$10:$AA$11,7,0)</f>
        <v>USD</v>
      </c>
      <c r="K28" s="10" t="str">
        <f>VLOOKUP(tLayerCondtn!C22,tExpSet_tCntrct_tLayer!$A$10:$AA$11,20,0)</f>
        <v>NULL</v>
      </c>
      <c r="L28" s="10" t="str">
        <f>VLOOKUP(tLayerCondtn!C22,tExpSet_tCntrct_tLayer!$A$10:$AA$11,21,0)</f>
        <v>NULL</v>
      </c>
      <c r="M28" s="10" t="str">
        <f>VLOOKUP(tLayerCondtn!C22,tExpSet_tCntrct_tLayer!$A$10:$AA$11,22,0)</f>
        <v>NULL</v>
      </c>
      <c r="N28" s="10" t="str">
        <f>VLOOKUP(tLayerCondtn!C22,tExpSet_tCntrct_tLayer!$A$10:$AA$11,23,0)</f>
        <v>NULL</v>
      </c>
      <c r="O28" s="10" t="str">
        <f>VLOOKUP(tLayerCondtn!C22,tExpSet_tCntrct_tLayer!$A$10:$AA$11,24,0)</f>
        <v>NULL</v>
      </c>
      <c r="P28" s="11" t="str">
        <f>VLOOKUP(VLOOKUP(tLayerCondtn!C22,tExpSet_tCntrct_tLayer!$A$10:$AA$11,6,0),ForPerilLookUp!$E$2:$H$6,3,0)</f>
        <v>QEQ;QFF;QLS;BFR;OO1;QSL;XX1;WSS;WW2;MM1;QTS;BBF;ZZ1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10">
        <f>VLOOKUP(tLayerCondtn!B22,tExpSet_tCntrct_tLayer!$A$15:$R$18,3,0)</f>
        <v>1</v>
      </c>
      <c r="BN28" s="111"/>
      <c r="BO28" s="35">
        <f>VLOOKUP(tLayerCondtn!C22,tExpSet_tCntrct_tLayer!$A$10:$AA$11,8,0)</f>
        <v>43466</v>
      </c>
      <c r="BP28" s="13">
        <f>VLOOKUP(tLayerCondtn!C22,tExpSet_tCntrct_tLayer!$A$10:$AA$11,9,0)</f>
        <v>43831</v>
      </c>
      <c r="BQ28" s="53">
        <f>VLOOKUP(tLayerCondtn!C22,tExpSet_tCntrct_tLayer!$A$10:$AA$11,13,0)</f>
        <v>0</v>
      </c>
      <c r="BR28" s="10">
        <f>VLOOKUP(tLayerCondtn!C22,tExpSet_tCntrct_tLayer!$A$10:$AA$11,14,0)</f>
        <v>0</v>
      </c>
      <c r="BS28" s="10">
        <f>VLOOKUP(tLayerCondtn!C22,tExpSet_tCntrct_tLayer!$A$10:$AA$11,15,0)</f>
        <v>0</v>
      </c>
      <c r="BT28" s="10" t="str">
        <f>VLOOKUP(tLayerCondtn!C22,tExpSet_tCntrct_tLayer!$A$10:$AA$11,10,0)</f>
        <v>Commercial</v>
      </c>
      <c r="BU28" s="9"/>
      <c r="BV28" s="11" t="str">
        <f>VLOOKUP(VLOOKUP(tLayerCondtn!B22,tExpSet_tCntrct_tLayer!$A$15:$R$18,4,0),ForPerilLookUp!$E$2:$H$6,3,0)</f>
        <v>QEQ;QFF;QLS;BFR;OO1;QSL;XX1;WSS;WW2;MM1;QTS;BBF;ZZ1</v>
      </c>
      <c r="BW28" s="10">
        <f>VLOOKUP(tLayerCondtn!B22,tExpSet_tCntrct_tLayer!$A$15:$R$18,13,0)</f>
        <v>15000</v>
      </c>
      <c r="BX28" s="9"/>
      <c r="BY28" s="9"/>
      <c r="BZ28" s="9"/>
      <c r="CA28" s="9"/>
      <c r="CB28" s="8">
        <f>IF(VLOOKUP(tLayerCondtn!B22,tExpSet_tCntrct_tLayer!$A$15:$R$18,5,0)="E",VLOOKUP(tLayerCondtn!B22,tExpSet_tCntrct_tLayer!$A$15:$R$18,7,0),0)</f>
        <v>0.05</v>
      </c>
      <c r="CC28" s="8">
        <f>IF(VLOOKUP(tLayerCondtn!B22,tExpSet_tCntrct_tLayer!$A$15:$R$18,5,0)="E",VLOOKUP(tLayerCondtn!B22,tExpSet_tCntrct_tLayer!$A$15:$R$18,6,0),IF(VLOOKUP(tLayerCondtn!B22,tExpSet_tCntrct_tLayer!$A$15:$R$18,5,0)="N",0,0))</f>
        <v>10000000</v>
      </c>
      <c r="CD28" s="8">
        <f>IF(VLOOKUP(tLayerCondtn!B22,tExpSet_tCntrct_tLayer!$A$15:$R$18,5,0)="E",VLOOKUP(tLayerCondtn!B22,tExpSet_tCntrct_tLayer!$A$15:$R$18,9,0),0)</f>
        <v>2500000</v>
      </c>
      <c r="CE28" s="9"/>
      <c r="CF28" s="11" t="str">
        <f>VLOOKUP(VLOOKUP(tLayerCondtn!B22,tExpSet_tCntrct_tLayer!$A$15:$R$18,4,0),ForPerilLookUp!$E$2:$H$6,3,0)</f>
        <v>QEQ;QFF;QLS;BFR;OO1;QSL;XX1;WSS;WW2;MM1;QTS;BBF;ZZ1</v>
      </c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8" t="str">
        <f>IF(VLOOKUP(tLayerCondtn!B22,tExpSet_tCntrct_tLayer!$A$15:$R$18,10,0)="FR",2,"")</f>
        <v/>
      </c>
      <c r="DG28" s="8" t="str">
        <f>IF(VLOOKUP(tLayerCondtn!B22,tExpSet_tCntrct_tLayer!$A$15:$R$18,10,0)="PL",1,"")</f>
        <v/>
      </c>
      <c r="DH28" s="8" t="str">
        <f>IF(OR(OR(VLOOKUP(tLayerCondtn!B22,tExpSet_tCntrct_tLayer!$A$15:$R$18,10,0)="B",VLOOKUP(tLayerCondtn!B22,tExpSet_tCntrct_tLayer!$A$15:$R$18,10,0)="FR"),
VLOOKUP(tLayerCondtn!B22,tExpSet_tCntrct_tLayer!$A$15:$R$18,10,0)="PL"),VLOOKUP(tLayerCondtn!B22,tExpSet_tCntrct_tLayer!$A$15:$R$18,11,0),"")</f>
        <v/>
      </c>
      <c r="DI28" s="8" t="str">
        <f>IF(OR(VLOOKUP(tLayerCondtn!B22,tExpSet_tCntrct_tLayer!$A$15:$R$18,10,0)="MI",VLOOKUP(tLayerCondtn!B22,tExpSet_tCntrct_tLayer!$A$15:$R$18,10,0)="MM"),VLOOKUP(tLayerCondtn!B22,tExpSet_tCntrct_tLayer!$A$15:$R$18,11,0),"")</f>
        <v/>
      </c>
      <c r="DJ28" s="8" t="str">
        <f>IF(OR(VLOOKUP(tLayerCondtn!B22,tExpSet_tCntrct_tLayer!$A$15:$R$18,10,0)="MA",VLOOKUP(tLayerCondtn!B22,tExpSet_tCntrct_tLayer!$A$15:$R$18,10,0)="MM"),VLOOKUP(tLayerCondtn!B22,tExpSet_tCntrct_tLayer!$A$15:$R$18,12,0),"")</f>
        <v/>
      </c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8">
        <v>0</v>
      </c>
      <c r="EA28" s="8">
        <v>0</v>
      </c>
      <c r="EB28" s="8">
        <f>IF(VLOOKUP(tLayerCondtn!B22,tExpSet_tCntrct_tLayer!$A$15:$R$18,5,0)="B",VLOOKUP(tLayerCondtn!B22,tExpSet_tCntrct_tLayer!$A$15:$R$18,6,0),IF(VLOOKUP(tLayerCondtn!B22,tExpSet_tCntrct_tLayer!$A$15:$R$18,5,0)="N",0,0))</f>
        <v>0</v>
      </c>
      <c r="EC28" s="2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9"/>
      <c r="EV28" s="9"/>
      <c r="EW28" s="9"/>
      <c r="EX28" s="9"/>
      <c r="EY28" s="9"/>
      <c r="EZ28" s="10">
        <f>VLOOKUP(CONCATENATE(tLayerCondtn!C22,"_",tLayerCondtn!F22),ForCondNumber!$G$92:$J$105,4,0)</f>
        <v>21</v>
      </c>
      <c r="FA28" s="10" t="str">
        <f>tLayerCondtn!F22</f>
        <v>AOP</v>
      </c>
      <c r="FB28" s="14" t="str">
        <f>VLOOKUP(tLayerCondtn!E22,ForPerilLookUp!$E$2:$H$6,3)</f>
        <v>BFR;XX1;MM1;ZZ1</v>
      </c>
      <c r="FC28" s="8">
        <v>0</v>
      </c>
      <c r="FD28" s="8">
        <v>0</v>
      </c>
      <c r="FE28" s="8">
        <f>IF(tLayerCondtn!H22="C", tLayerCondtn!P22,0)</f>
        <v>0</v>
      </c>
      <c r="FF28" s="9"/>
      <c r="FG28" s="9"/>
      <c r="FH28" s="8">
        <v>0</v>
      </c>
      <c r="FI28" s="8">
        <v>0</v>
      </c>
      <c r="FJ28" s="8">
        <f>IF(tLayerCondtn!H22="C", tLayerCondtn!Q22,0)</f>
        <v>0</v>
      </c>
      <c r="FK28" s="9"/>
      <c r="FL28" s="9"/>
      <c r="FM28" s="8">
        <v>0</v>
      </c>
      <c r="FN28" s="8">
        <v>0</v>
      </c>
      <c r="FO28" s="8">
        <f>IF(tLayerCondtn!H22="C", tLayerCondtn!R22,0)</f>
        <v>0</v>
      </c>
      <c r="FP28" s="9"/>
      <c r="FQ28" s="9"/>
      <c r="FR28" s="8">
        <v>0</v>
      </c>
      <c r="FS28" s="8">
        <v>0</v>
      </c>
      <c r="FT28" s="8">
        <f>IF(OR(tLayerCondtn!H22="C",tLayerCondtn!H22="CB"), tLayerCondtn!S22,0)</f>
        <v>0</v>
      </c>
      <c r="FU28" s="9"/>
      <c r="FV28" s="9"/>
      <c r="FW28" s="8">
        <v>0</v>
      </c>
      <c r="FX28" s="8">
        <v>0</v>
      </c>
      <c r="FY28" s="8">
        <f>IF(tLayerCondtn!H22="CB", tLayerCondtn!P22,0)</f>
        <v>0</v>
      </c>
      <c r="FZ28" s="9"/>
      <c r="GA28" s="9"/>
      <c r="GB28" s="8">
        <v>0</v>
      </c>
      <c r="GC28" s="8">
        <v>0</v>
      </c>
      <c r="GD28" s="8">
        <v>0</v>
      </c>
      <c r="GE28" s="8">
        <f>IF(OR(OR(OR(AND(tLayerCondtn!H22 ="B",tLayerCondtn!M22 ="MI"),AND(tLayerCondtn!H22 ="B",tLayerCondtn!M22 ="MM")),
AND(tLayerCondtn!H22 ="E",tLayerCondtn!M22 ="MI")),
AND(tLayerCondtn!H22 ="E",tLayerCondtn!M22 ="MM")),
tLayerCondtn!N22,0)</f>
        <v>50000</v>
      </c>
      <c r="GF28" s="8">
        <f>IF(OR(OR(OR(AND(tLayerCondtn!H22 ="B",tLayerCondtn!M22 ="MA"),AND(tLayerCondtn!H22 ="B",tLayerCondtn!M22 ="MM")),
AND(tLayerCondtn!H22 ="E",tLayerCondtn!M22 ="MA")),
AND(tLayerCondtn!H22 ="E",tLayerCondtn!M22 ="MM")),
tLayerCondtn!O22,0)</f>
        <v>0</v>
      </c>
      <c r="GG28" s="8">
        <v>0</v>
      </c>
      <c r="GH28" s="8">
        <v>0</v>
      </c>
      <c r="GI28" s="8">
        <f>IF(tLayerCondtn!H22="C",tLayerCondtn!I22,0)</f>
        <v>0</v>
      </c>
      <c r="GJ28" s="8">
        <v>0</v>
      </c>
      <c r="GK28" s="8">
        <v>0</v>
      </c>
      <c r="GL28" s="8">
        <f>IF(tLayerCondtn!H22="C",tLayerCondtn!J22,0)</f>
        <v>0</v>
      </c>
      <c r="GM28" s="8">
        <v>0</v>
      </c>
      <c r="GN28" s="8">
        <v>0</v>
      </c>
      <c r="GO28" s="8">
        <f>IF(tLayerCondtn!H22="C",tLayerCondtn!K22,0)</f>
        <v>0</v>
      </c>
      <c r="GP28" s="8">
        <v>0</v>
      </c>
      <c r="GQ28" s="8">
        <v>0</v>
      </c>
      <c r="GR28" s="8">
        <f>IF(OR(tLayerCondtn!H22="C",tLayerCondtn!H22="CB"),tLayerCondtn!L22,0)</f>
        <v>0</v>
      </c>
      <c r="GS28" s="8">
        <v>0</v>
      </c>
      <c r="GT28" s="8">
        <v>0</v>
      </c>
      <c r="GU28" s="8">
        <f>IF(tLayerCondtn!H22="CB",tLayerCondtn!I22,0)</f>
        <v>0</v>
      </c>
      <c r="GV28" s="8">
        <v>0</v>
      </c>
      <c r="GW28" s="8">
        <v>0</v>
      </c>
      <c r="GX28" s="8">
        <f>IF(tLayerCondtn!H22="B",tLayerCondtn!I22,IF(tLayerCondtn!H22="E",tLayerCondtn!J22,0))</f>
        <v>999999999999</v>
      </c>
    </row>
    <row r="29" spans="1:206" x14ac:dyDescent="0.25">
      <c r="A29" s="11" t="str">
        <f>VLOOKUP(VLOOKUP(tLayerCondtn!C23,tExpSet_tCntrct_tLayer!$A$10:$AA$11,2,0),tExpSet_tCntrct_tLayer!$A$2:$H$3,2,0)</f>
        <v>Rowwise</v>
      </c>
      <c r="B29" s="9"/>
      <c r="C29" s="9"/>
      <c r="D29" s="10">
        <f>VLOOKUP(tLayerCondtn!C23,tExpSet_tCntrct_tLayer!$A$10:$AA$11,3,0)</f>
        <v>1</v>
      </c>
      <c r="E29" s="10" t="str">
        <f>VLOOKUP(tLayerCondtn!C23,tExpSet_tCntrct_tLayer!$A$10:$AA$11,12,0)</f>
        <v>ABC</v>
      </c>
      <c r="F29" s="9"/>
      <c r="G29" s="10" t="str">
        <f>VLOOKUP(tLayerCondtn!C23,tExpSet_tCntrct_tLayer!$A$10:$AA$11,5,0)</f>
        <v>S</v>
      </c>
      <c r="H29" s="10">
        <f>VLOOKUP(tLayerCondtn!C23,tExpSet_tCntrct_tLayer!$A$10:$AA$11,16,0)</f>
        <v>0</v>
      </c>
      <c r="I29" s="9"/>
      <c r="J29" s="10" t="str">
        <f>VLOOKUP(tLayerCondtn!C23,tExpSet_tCntrct_tLayer!$A$10:$AA$11,7,0)</f>
        <v>USD</v>
      </c>
      <c r="K29" s="10" t="str">
        <f>VLOOKUP(tLayerCondtn!C23,tExpSet_tCntrct_tLayer!$A$10:$AA$11,20,0)</f>
        <v>NULL</v>
      </c>
      <c r="L29" s="10" t="str">
        <f>VLOOKUP(tLayerCondtn!C23,tExpSet_tCntrct_tLayer!$A$10:$AA$11,21,0)</f>
        <v>NULL</v>
      </c>
      <c r="M29" s="10" t="str">
        <f>VLOOKUP(tLayerCondtn!C23,tExpSet_tCntrct_tLayer!$A$10:$AA$11,22,0)</f>
        <v>NULL</v>
      </c>
      <c r="N29" s="10" t="str">
        <f>VLOOKUP(tLayerCondtn!C23,tExpSet_tCntrct_tLayer!$A$10:$AA$11,23,0)</f>
        <v>NULL</v>
      </c>
      <c r="O29" s="10" t="str">
        <f>VLOOKUP(tLayerCondtn!C23,tExpSet_tCntrct_tLayer!$A$10:$AA$11,24,0)</f>
        <v>NULL</v>
      </c>
      <c r="P29" s="11" t="str">
        <f>VLOOKUP(VLOOKUP(tLayerCondtn!C23,tExpSet_tCntrct_tLayer!$A$10:$AA$11,6,0),ForPerilLookUp!$E$2:$H$6,3,0)</f>
        <v>QEQ;QFF;QLS;BFR;OO1;QSL;XX1;WSS;WW2;MM1;QTS;BBF;ZZ1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10">
        <f>VLOOKUP(tLayerCondtn!B23,tExpSet_tCntrct_tLayer!$A$15:$R$18,3,0)</f>
        <v>2</v>
      </c>
      <c r="BN29" s="111"/>
      <c r="BO29" s="35">
        <f>VLOOKUP(tLayerCondtn!C23,tExpSet_tCntrct_tLayer!$A$10:$AA$11,8,0)</f>
        <v>43466</v>
      </c>
      <c r="BP29" s="13">
        <f>VLOOKUP(tLayerCondtn!C23,tExpSet_tCntrct_tLayer!$A$10:$AA$11,9,0)</f>
        <v>43831</v>
      </c>
      <c r="BQ29" s="53">
        <f>VLOOKUP(tLayerCondtn!C23,tExpSet_tCntrct_tLayer!$A$10:$AA$11,13,0)</f>
        <v>0</v>
      </c>
      <c r="BR29" s="10">
        <f>VLOOKUP(tLayerCondtn!C23,tExpSet_tCntrct_tLayer!$A$10:$AA$11,14,0)</f>
        <v>0</v>
      </c>
      <c r="BS29" s="10">
        <f>VLOOKUP(tLayerCondtn!C23,tExpSet_tCntrct_tLayer!$A$10:$AA$11,15,0)</f>
        <v>0</v>
      </c>
      <c r="BT29" s="10" t="str">
        <f>VLOOKUP(tLayerCondtn!C23,tExpSet_tCntrct_tLayer!$A$10:$AA$11,10,0)</f>
        <v>Commercial</v>
      </c>
      <c r="BU29" s="9"/>
      <c r="BV29" s="11" t="str">
        <f>VLOOKUP(VLOOKUP(tLayerCondtn!B23,tExpSet_tCntrct_tLayer!$A$15:$R$18,4,0),ForPerilLookUp!$E$2:$H$6,3,0)</f>
        <v>QEQ;QFF;QLS;BFR;OO1;QSL;XX1;WSS;WW2;MM1;QTS;BBF;ZZ1</v>
      </c>
      <c r="BW29" s="10">
        <f>VLOOKUP(tLayerCondtn!B23,tExpSet_tCntrct_tLayer!$A$15:$R$18,13,0)</f>
        <v>10000</v>
      </c>
      <c r="BX29" s="9"/>
      <c r="BY29" s="9"/>
      <c r="BZ29" s="9"/>
      <c r="CA29" s="9"/>
      <c r="CB29" s="8">
        <f>IF(VLOOKUP(tLayerCondtn!B23,tExpSet_tCntrct_tLayer!$A$15:$R$18,5,0)="E",VLOOKUP(tLayerCondtn!B23,tExpSet_tCntrct_tLayer!$A$15:$R$18,7,0),0)</f>
        <v>0.02</v>
      </c>
      <c r="CC29" s="8">
        <f>IF(VLOOKUP(tLayerCondtn!B23,tExpSet_tCntrct_tLayer!$A$15:$R$18,5,0)="E",VLOOKUP(tLayerCondtn!B23,tExpSet_tCntrct_tLayer!$A$15:$R$18,6,0),IF(VLOOKUP(tLayerCondtn!B23,tExpSet_tCntrct_tLayer!$A$15:$R$18,5,0)="N",0,0))</f>
        <v>5000000</v>
      </c>
      <c r="CD29" s="8">
        <f>IF(VLOOKUP(tLayerCondtn!B23,tExpSet_tCntrct_tLayer!$A$15:$R$18,5,0)="E",VLOOKUP(tLayerCondtn!B23,tExpSet_tCntrct_tLayer!$A$15:$R$18,9,0),0)</f>
        <v>12500000</v>
      </c>
      <c r="CE29" s="9"/>
      <c r="CF29" s="11" t="str">
        <f>VLOOKUP(VLOOKUP(tLayerCondtn!B23,tExpSet_tCntrct_tLayer!$A$15:$R$18,4,0),ForPerilLookUp!$E$2:$H$6,3,0)</f>
        <v>QEQ;QFF;QLS;BFR;OO1;QSL;XX1;WSS;WW2;MM1;QTS;BBF;ZZ1</v>
      </c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8" t="str">
        <f>IF(VLOOKUP(tLayerCondtn!B23,tExpSet_tCntrct_tLayer!$A$15:$R$18,10,0)="FR",2,"")</f>
        <v/>
      </c>
      <c r="DG29" s="8" t="str">
        <f>IF(VLOOKUP(tLayerCondtn!B23,tExpSet_tCntrct_tLayer!$A$15:$R$18,10,0)="PL",1,"")</f>
        <v/>
      </c>
      <c r="DH29" s="8" t="str">
        <f>IF(OR(OR(VLOOKUP(tLayerCondtn!B23,tExpSet_tCntrct_tLayer!$A$15:$R$18,10,0)="B",VLOOKUP(tLayerCondtn!B23,tExpSet_tCntrct_tLayer!$A$15:$R$18,10,0)="FR"),
VLOOKUP(tLayerCondtn!B23,tExpSet_tCntrct_tLayer!$A$15:$R$18,10,0)="PL"),VLOOKUP(tLayerCondtn!B23,tExpSet_tCntrct_tLayer!$A$15:$R$18,11,0),"")</f>
        <v/>
      </c>
      <c r="DI29" s="8" t="str">
        <f>IF(OR(VLOOKUP(tLayerCondtn!B23,tExpSet_tCntrct_tLayer!$A$15:$R$18,10,0)="MI",VLOOKUP(tLayerCondtn!B23,tExpSet_tCntrct_tLayer!$A$15:$R$18,10,0)="MM"),VLOOKUP(tLayerCondtn!B23,tExpSet_tCntrct_tLayer!$A$15:$R$18,11,0),"")</f>
        <v/>
      </c>
      <c r="DJ29" s="8" t="str">
        <f>IF(OR(VLOOKUP(tLayerCondtn!B23,tExpSet_tCntrct_tLayer!$A$15:$R$18,10,0)="MA",VLOOKUP(tLayerCondtn!B23,tExpSet_tCntrct_tLayer!$A$15:$R$18,10,0)="MM"),VLOOKUP(tLayerCondtn!B23,tExpSet_tCntrct_tLayer!$A$15:$R$18,12,0),"")</f>
        <v/>
      </c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8">
        <v>0</v>
      </c>
      <c r="EA29" s="8">
        <v>0</v>
      </c>
      <c r="EB29" s="8">
        <f>IF(VLOOKUP(tLayerCondtn!B23,tExpSet_tCntrct_tLayer!$A$15:$R$18,5,0)="B",VLOOKUP(tLayerCondtn!B23,tExpSet_tCntrct_tLayer!$A$15:$R$18,6,0),IF(VLOOKUP(tLayerCondtn!B23,tExpSet_tCntrct_tLayer!$A$15:$R$18,5,0)="N",0,0))</f>
        <v>0</v>
      </c>
      <c r="EC29" s="2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9"/>
      <c r="EV29" s="9"/>
      <c r="EW29" s="9"/>
      <c r="EX29" s="9"/>
      <c r="EY29" s="9"/>
      <c r="EZ29" s="10">
        <f>VLOOKUP(CONCATENATE(tLayerCondtn!C23,"_",tLayerCondtn!F23),ForCondNumber!$G$92:$J$105,4,0)</f>
        <v>15</v>
      </c>
      <c r="FA29" s="10" t="str">
        <f>tLayerCondtn!F23</f>
        <v>EQ_CALIFORNIA</v>
      </c>
      <c r="FB29" s="14" t="str">
        <f>VLOOKUP(tLayerCondtn!E23,ForPerilLookUp!$E$2:$H$6,3)</f>
        <v>QEQ;QFF;QLS;QSL;QTS;BBF</v>
      </c>
      <c r="FC29" s="8">
        <v>0</v>
      </c>
      <c r="FD29" s="8">
        <v>0</v>
      </c>
      <c r="FE29" s="8">
        <f>IF(tLayerCondtn!H23="C", tLayerCondtn!P23,0)</f>
        <v>0</v>
      </c>
      <c r="FF29" s="9"/>
      <c r="FG29" s="9"/>
      <c r="FH29" s="8">
        <v>0</v>
      </c>
      <c r="FI29" s="8">
        <v>0</v>
      </c>
      <c r="FJ29" s="8">
        <f>IF(tLayerCondtn!H23="C", tLayerCondtn!Q23,0)</f>
        <v>0</v>
      </c>
      <c r="FK29" s="9"/>
      <c r="FL29" s="9"/>
      <c r="FM29" s="8">
        <v>0</v>
      </c>
      <c r="FN29" s="8">
        <v>0</v>
      </c>
      <c r="FO29" s="8">
        <f>IF(tLayerCondtn!H23="C", tLayerCondtn!R23,0)</f>
        <v>0</v>
      </c>
      <c r="FP29" s="9"/>
      <c r="FQ29" s="9"/>
      <c r="FR29" s="8">
        <v>0</v>
      </c>
      <c r="FS29" s="8">
        <v>0</v>
      </c>
      <c r="FT29" s="8">
        <f>IF(OR(tLayerCondtn!H23="C",tLayerCondtn!H23="CB"), tLayerCondtn!S23,0)</f>
        <v>0</v>
      </c>
      <c r="FU29" s="9"/>
      <c r="FV29" s="9"/>
      <c r="FW29" s="8">
        <v>0</v>
      </c>
      <c r="FX29" s="8">
        <v>0</v>
      </c>
      <c r="FY29" s="8">
        <f>IF(tLayerCondtn!H23="CB", tLayerCondtn!P23,0)</f>
        <v>0</v>
      </c>
      <c r="FZ29" s="9"/>
      <c r="GA29" s="9"/>
      <c r="GB29" s="8">
        <v>0</v>
      </c>
      <c r="GC29" s="8">
        <v>0</v>
      </c>
      <c r="GD29" s="8">
        <v>0</v>
      </c>
      <c r="GE29" s="8">
        <f>IF(OR(OR(OR(AND(tLayerCondtn!H23 ="B",tLayerCondtn!M23 ="MI"),AND(tLayerCondtn!H23 ="B",tLayerCondtn!M23 ="MM")),
AND(tLayerCondtn!H23 ="E",tLayerCondtn!M23 ="MI")),
AND(tLayerCondtn!H23 ="E",tLayerCondtn!M23 ="MM")),
tLayerCondtn!N23,0)</f>
        <v>100000</v>
      </c>
      <c r="GF29" s="8">
        <f>IF(OR(OR(OR(AND(tLayerCondtn!H23 ="B",tLayerCondtn!M23 ="MA"),AND(tLayerCondtn!H23 ="B",tLayerCondtn!M23 ="MM")),
AND(tLayerCondtn!H23 ="E",tLayerCondtn!M23 ="MA")),
AND(tLayerCondtn!H23 ="E",tLayerCondtn!M23 ="MM")),
tLayerCondtn!O23,0)</f>
        <v>0</v>
      </c>
      <c r="GG29" s="8">
        <v>0</v>
      </c>
      <c r="GH29" s="8">
        <v>0</v>
      </c>
      <c r="GI29" s="8">
        <f>IF(tLayerCondtn!H23="C",tLayerCondtn!I23,0)</f>
        <v>0</v>
      </c>
      <c r="GJ29" s="8">
        <v>0</v>
      </c>
      <c r="GK29" s="8">
        <v>0</v>
      </c>
      <c r="GL29" s="8">
        <f>IF(tLayerCondtn!H23="C",tLayerCondtn!J23,0)</f>
        <v>0</v>
      </c>
      <c r="GM29" s="8">
        <v>0</v>
      </c>
      <c r="GN29" s="8">
        <v>0</v>
      </c>
      <c r="GO29" s="8">
        <f>IF(tLayerCondtn!H23="C",tLayerCondtn!K23,0)</f>
        <v>0</v>
      </c>
      <c r="GP29" s="8">
        <v>0</v>
      </c>
      <c r="GQ29" s="8">
        <v>0</v>
      </c>
      <c r="GR29" s="8">
        <f>IF(OR(tLayerCondtn!H23="C",tLayerCondtn!H23="CB"),tLayerCondtn!L23,0)</f>
        <v>0</v>
      </c>
      <c r="GS29" s="8">
        <v>0</v>
      </c>
      <c r="GT29" s="8">
        <v>0</v>
      </c>
      <c r="GU29" s="8">
        <f>IF(tLayerCondtn!H23="CB",tLayerCondtn!I23,0)</f>
        <v>0</v>
      </c>
      <c r="GV29" s="8">
        <v>0</v>
      </c>
      <c r="GW29" s="8">
        <v>0</v>
      </c>
      <c r="GX29" s="8">
        <f>IF(tLayerCondtn!H23="B",tLayerCondtn!I23,IF(tLayerCondtn!H23="E",tLayerCondtn!J23,0))</f>
        <v>50000000</v>
      </c>
    </row>
    <row r="30" spans="1:206" x14ac:dyDescent="0.25">
      <c r="A30" s="11" t="str">
        <f>VLOOKUP(VLOOKUP(tLayerCondtn!C24,tExpSet_tCntrct_tLayer!$A$10:$AA$11,2,0),tExpSet_tCntrct_tLayer!$A$2:$H$3,2,0)</f>
        <v>Rowwise</v>
      </c>
      <c r="B30" s="9"/>
      <c r="C30" s="9"/>
      <c r="D30" s="10">
        <f>VLOOKUP(tLayerCondtn!C24,tExpSet_tCntrct_tLayer!$A$10:$AA$11,3,0)</f>
        <v>1</v>
      </c>
      <c r="E30" s="10" t="str">
        <f>VLOOKUP(tLayerCondtn!C24,tExpSet_tCntrct_tLayer!$A$10:$AA$11,12,0)</f>
        <v>ABC</v>
      </c>
      <c r="F30" s="9"/>
      <c r="G30" s="10" t="str">
        <f>VLOOKUP(tLayerCondtn!C24,tExpSet_tCntrct_tLayer!$A$10:$AA$11,5,0)</f>
        <v>S</v>
      </c>
      <c r="H30" s="10">
        <f>VLOOKUP(tLayerCondtn!C24,tExpSet_tCntrct_tLayer!$A$10:$AA$11,16,0)</f>
        <v>0</v>
      </c>
      <c r="I30" s="9"/>
      <c r="J30" s="10" t="str">
        <f>VLOOKUP(tLayerCondtn!C24,tExpSet_tCntrct_tLayer!$A$10:$AA$11,7,0)</f>
        <v>USD</v>
      </c>
      <c r="K30" s="10" t="str">
        <f>VLOOKUP(tLayerCondtn!C24,tExpSet_tCntrct_tLayer!$A$10:$AA$11,20,0)</f>
        <v>NULL</v>
      </c>
      <c r="L30" s="10" t="str">
        <f>VLOOKUP(tLayerCondtn!C24,tExpSet_tCntrct_tLayer!$A$10:$AA$11,21,0)</f>
        <v>NULL</v>
      </c>
      <c r="M30" s="10" t="str">
        <f>VLOOKUP(tLayerCondtn!C24,tExpSet_tCntrct_tLayer!$A$10:$AA$11,22,0)</f>
        <v>NULL</v>
      </c>
      <c r="N30" s="10" t="str">
        <f>VLOOKUP(tLayerCondtn!C24,tExpSet_tCntrct_tLayer!$A$10:$AA$11,23,0)</f>
        <v>NULL</v>
      </c>
      <c r="O30" s="10" t="str">
        <f>VLOOKUP(tLayerCondtn!C24,tExpSet_tCntrct_tLayer!$A$10:$AA$11,24,0)</f>
        <v>NULL</v>
      </c>
      <c r="P30" s="11" t="str">
        <f>VLOOKUP(VLOOKUP(tLayerCondtn!C24,tExpSet_tCntrct_tLayer!$A$10:$AA$11,6,0),ForPerilLookUp!$E$2:$H$6,3,0)</f>
        <v>QEQ;QFF;QLS;BFR;OO1;QSL;XX1;WSS;WW2;MM1;QTS;BBF;ZZ1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10">
        <f>VLOOKUP(tLayerCondtn!B24,tExpSet_tCntrct_tLayer!$A$15:$R$18,3,0)</f>
        <v>2</v>
      </c>
      <c r="BN30" s="111"/>
      <c r="BO30" s="35">
        <f>VLOOKUP(tLayerCondtn!C24,tExpSet_tCntrct_tLayer!$A$10:$AA$11,8,0)</f>
        <v>43466</v>
      </c>
      <c r="BP30" s="13">
        <f>VLOOKUP(tLayerCondtn!C24,tExpSet_tCntrct_tLayer!$A$10:$AA$11,9,0)</f>
        <v>43831</v>
      </c>
      <c r="BQ30" s="53">
        <f>VLOOKUP(tLayerCondtn!C24,tExpSet_tCntrct_tLayer!$A$10:$AA$11,13,0)</f>
        <v>0</v>
      </c>
      <c r="BR30" s="10">
        <f>VLOOKUP(tLayerCondtn!C24,tExpSet_tCntrct_tLayer!$A$10:$AA$11,14,0)</f>
        <v>0</v>
      </c>
      <c r="BS30" s="10">
        <f>VLOOKUP(tLayerCondtn!C24,tExpSet_tCntrct_tLayer!$A$10:$AA$11,15,0)</f>
        <v>0</v>
      </c>
      <c r="BT30" s="10" t="str">
        <f>VLOOKUP(tLayerCondtn!C24,tExpSet_tCntrct_tLayer!$A$10:$AA$11,10,0)</f>
        <v>Commercial</v>
      </c>
      <c r="BU30" s="9"/>
      <c r="BV30" s="11" t="str">
        <f>VLOOKUP(VLOOKUP(tLayerCondtn!B24,tExpSet_tCntrct_tLayer!$A$15:$R$18,4,0),ForPerilLookUp!$E$2:$H$6,3,0)</f>
        <v>QEQ;QFF;QLS;BFR;OO1;QSL;XX1;WSS;WW2;MM1;QTS;BBF;ZZ1</v>
      </c>
      <c r="BW30" s="10">
        <f>VLOOKUP(tLayerCondtn!B24,tExpSet_tCntrct_tLayer!$A$15:$R$18,13,0)</f>
        <v>10000</v>
      </c>
      <c r="BX30" s="9"/>
      <c r="BY30" s="9"/>
      <c r="BZ30" s="9"/>
      <c r="CA30" s="9"/>
      <c r="CB30" s="8">
        <f>IF(VLOOKUP(tLayerCondtn!B24,tExpSet_tCntrct_tLayer!$A$15:$R$18,5,0)="E",VLOOKUP(tLayerCondtn!B24,tExpSet_tCntrct_tLayer!$A$15:$R$18,7,0),0)</f>
        <v>0.02</v>
      </c>
      <c r="CC30" s="8">
        <f>IF(VLOOKUP(tLayerCondtn!B24,tExpSet_tCntrct_tLayer!$A$15:$R$18,5,0)="E",VLOOKUP(tLayerCondtn!B24,tExpSet_tCntrct_tLayer!$A$15:$R$18,6,0),IF(VLOOKUP(tLayerCondtn!B24,tExpSet_tCntrct_tLayer!$A$15:$R$18,5,0)="N",0,0))</f>
        <v>5000000</v>
      </c>
      <c r="CD30" s="8">
        <f>IF(VLOOKUP(tLayerCondtn!B24,tExpSet_tCntrct_tLayer!$A$15:$R$18,5,0)="E",VLOOKUP(tLayerCondtn!B24,tExpSet_tCntrct_tLayer!$A$15:$R$18,9,0),0)</f>
        <v>12500000</v>
      </c>
      <c r="CE30" s="9"/>
      <c r="CF30" s="11" t="str">
        <f>VLOOKUP(VLOOKUP(tLayerCondtn!B24,tExpSet_tCntrct_tLayer!$A$15:$R$18,4,0),ForPerilLookUp!$E$2:$H$6,3,0)</f>
        <v>QEQ;QFF;QLS;BFR;OO1;QSL;XX1;WSS;WW2;MM1;QTS;BBF;ZZ1</v>
      </c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8" t="str">
        <f>IF(VLOOKUP(tLayerCondtn!B24,tExpSet_tCntrct_tLayer!$A$15:$R$18,10,0)="FR",2,"")</f>
        <v/>
      </c>
      <c r="DG30" s="8" t="str">
        <f>IF(VLOOKUP(tLayerCondtn!B24,tExpSet_tCntrct_tLayer!$A$15:$R$18,10,0)="PL",1,"")</f>
        <v/>
      </c>
      <c r="DH30" s="8" t="str">
        <f>IF(OR(OR(VLOOKUP(tLayerCondtn!B24,tExpSet_tCntrct_tLayer!$A$15:$R$18,10,0)="B",VLOOKUP(tLayerCondtn!B24,tExpSet_tCntrct_tLayer!$A$15:$R$18,10,0)="FR"),
VLOOKUP(tLayerCondtn!B24,tExpSet_tCntrct_tLayer!$A$15:$R$18,10,0)="PL"),VLOOKUP(tLayerCondtn!B24,tExpSet_tCntrct_tLayer!$A$15:$R$18,11,0),"")</f>
        <v/>
      </c>
      <c r="DI30" s="8" t="str">
        <f>IF(OR(VLOOKUP(tLayerCondtn!B24,tExpSet_tCntrct_tLayer!$A$15:$R$18,10,0)="MI",VLOOKUP(tLayerCondtn!B24,tExpSet_tCntrct_tLayer!$A$15:$R$18,10,0)="MM"),VLOOKUP(tLayerCondtn!B24,tExpSet_tCntrct_tLayer!$A$15:$R$18,11,0),"")</f>
        <v/>
      </c>
      <c r="DJ30" s="8" t="str">
        <f>IF(OR(VLOOKUP(tLayerCondtn!B24,tExpSet_tCntrct_tLayer!$A$15:$R$18,10,0)="MA",VLOOKUP(tLayerCondtn!B24,tExpSet_tCntrct_tLayer!$A$15:$R$18,10,0)="MM"),VLOOKUP(tLayerCondtn!B24,tExpSet_tCntrct_tLayer!$A$15:$R$18,12,0),"")</f>
        <v/>
      </c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8">
        <v>0</v>
      </c>
      <c r="EA30" s="8">
        <v>0</v>
      </c>
      <c r="EB30" s="8">
        <f>IF(VLOOKUP(tLayerCondtn!B24,tExpSet_tCntrct_tLayer!$A$15:$R$18,5,0)="B",VLOOKUP(tLayerCondtn!B24,tExpSet_tCntrct_tLayer!$A$15:$R$18,6,0),IF(VLOOKUP(tLayerCondtn!B24,tExpSet_tCntrct_tLayer!$A$15:$R$18,5,0)="N",0,0))</f>
        <v>0</v>
      </c>
      <c r="EC30" s="2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9"/>
      <c r="EV30" s="9"/>
      <c r="EW30" s="9"/>
      <c r="EX30" s="9"/>
      <c r="EY30" s="9"/>
      <c r="EZ30" s="10">
        <f>VLOOKUP(CONCATENATE(tLayerCondtn!C24,"_",tLayerCondtn!F24),ForCondNumber!$G$92:$J$105,4,0)</f>
        <v>16</v>
      </c>
      <c r="FA30" s="10" t="str">
        <f>tLayerCondtn!F24</f>
        <v>EQ_OTHER</v>
      </c>
      <c r="FB30" s="14" t="str">
        <f>VLOOKUP(tLayerCondtn!E24,ForPerilLookUp!$E$2:$H$6,3)</f>
        <v>QEQ;QFF;QLS;QSL;QTS;BBF</v>
      </c>
      <c r="FC30" s="8">
        <v>0</v>
      </c>
      <c r="FD30" s="8">
        <v>0</v>
      </c>
      <c r="FE30" s="8">
        <f>IF(tLayerCondtn!H24="C", tLayerCondtn!P24,0)</f>
        <v>0</v>
      </c>
      <c r="FF30" s="9"/>
      <c r="FG30" s="9"/>
      <c r="FH30" s="8">
        <v>0</v>
      </c>
      <c r="FI30" s="8">
        <v>0</v>
      </c>
      <c r="FJ30" s="8">
        <f>IF(tLayerCondtn!H24="C", tLayerCondtn!Q24,0)</f>
        <v>0</v>
      </c>
      <c r="FK30" s="9"/>
      <c r="FL30" s="9"/>
      <c r="FM30" s="8">
        <v>0</v>
      </c>
      <c r="FN30" s="8">
        <v>0</v>
      </c>
      <c r="FO30" s="8">
        <f>IF(tLayerCondtn!H24="C", tLayerCondtn!R24,0)</f>
        <v>0</v>
      </c>
      <c r="FP30" s="9"/>
      <c r="FQ30" s="9"/>
      <c r="FR30" s="8">
        <v>0</v>
      </c>
      <c r="FS30" s="8">
        <v>0</v>
      </c>
      <c r="FT30" s="8">
        <f>IF(OR(tLayerCondtn!H24="C",tLayerCondtn!H24="CB"), tLayerCondtn!S24,0)</f>
        <v>0</v>
      </c>
      <c r="FU30" s="9"/>
      <c r="FV30" s="9"/>
      <c r="FW30" s="8">
        <v>0</v>
      </c>
      <c r="FX30" s="8">
        <v>0</v>
      </c>
      <c r="FY30" s="8">
        <f>IF(tLayerCondtn!H24="CB", tLayerCondtn!P24,0)</f>
        <v>0</v>
      </c>
      <c r="FZ30" s="9"/>
      <c r="GA30" s="9"/>
      <c r="GB30" s="8">
        <v>0</v>
      </c>
      <c r="GC30" s="8">
        <v>0</v>
      </c>
      <c r="GD30" s="8">
        <v>0</v>
      </c>
      <c r="GE30" s="8">
        <f>IF(OR(OR(OR(AND(tLayerCondtn!H24 ="B",tLayerCondtn!M24 ="MI"),AND(tLayerCondtn!H24 ="B",tLayerCondtn!M24 ="MM")),
AND(tLayerCondtn!H24 ="E",tLayerCondtn!M24 ="MI")),
AND(tLayerCondtn!H24 ="E",tLayerCondtn!M24 ="MM")),
tLayerCondtn!N24,0)</f>
        <v>50000</v>
      </c>
      <c r="GF30" s="8">
        <f>IF(OR(OR(OR(AND(tLayerCondtn!H24 ="B",tLayerCondtn!M24 ="MA"),AND(tLayerCondtn!H24 ="B",tLayerCondtn!M24 ="MM")),
AND(tLayerCondtn!H24 ="E",tLayerCondtn!M24 ="MA")),
AND(tLayerCondtn!H24 ="E",tLayerCondtn!M24 ="MM")),
tLayerCondtn!O24,0)</f>
        <v>0</v>
      </c>
      <c r="GG30" s="8">
        <v>0</v>
      </c>
      <c r="GH30" s="8">
        <v>0</v>
      </c>
      <c r="GI30" s="8">
        <f>IF(tLayerCondtn!H24="C",tLayerCondtn!I24,0)</f>
        <v>0</v>
      </c>
      <c r="GJ30" s="8">
        <v>0</v>
      </c>
      <c r="GK30" s="8">
        <v>0</v>
      </c>
      <c r="GL30" s="8">
        <f>IF(tLayerCondtn!H24="C",tLayerCondtn!J24,0)</f>
        <v>0</v>
      </c>
      <c r="GM30" s="8">
        <v>0</v>
      </c>
      <c r="GN30" s="8">
        <v>0</v>
      </c>
      <c r="GO30" s="8">
        <f>IF(tLayerCondtn!H24="C",tLayerCondtn!K24,0)</f>
        <v>0</v>
      </c>
      <c r="GP30" s="8">
        <v>0</v>
      </c>
      <c r="GQ30" s="8">
        <v>0</v>
      </c>
      <c r="GR30" s="8">
        <f>IF(OR(tLayerCondtn!H24="C",tLayerCondtn!H24="CB"),tLayerCondtn!L24,0)</f>
        <v>0</v>
      </c>
      <c r="GS30" s="8">
        <v>0</v>
      </c>
      <c r="GT30" s="8">
        <v>0</v>
      </c>
      <c r="GU30" s="8">
        <f>IF(tLayerCondtn!H24="CB",tLayerCondtn!I24,0)</f>
        <v>0</v>
      </c>
      <c r="GV30" s="8">
        <v>0</v>
      </c>
      <c r="GW30" s="8">
        <v>0</v>
      </c>
      <c r="GX30" s="8">
        <f>IF(tLayerCondtn!H24="B",tLayerCondtn!I24,IF(tLayerCondtn!H24="E",tLayerCondtn!J24,0))</f>
        <v>999999999999</v>
      </c>
    </row>
    <row r="31" spans="1:206" x14ac:dyDescent="0.25">
      <c r="A31" s="11" t="str">
        <f>VLOOKUP(VLOOKUP(tLayerCondtn!C25,tExpSet_tCntrct_tLayer!$A$10:$AA$11,2,0),tExpSet_tCntrct_tLayer!$A$2:$H$3,2,0)</f>
        <v>Rowwise</v>
      </c>
      <c r="B31" s="9"/>
      <c r="C31" s="9"/>
      <c r="D31" s="10">
        <f>VLOOKUP(tLayerCondtn!C25,tExpSet_tCntrct_tLayer!$A$10:$AA$11,3,0)</f>
        <v>1</v>
      </c>
      <c r="E31" s="10" t="str">
        <f>VLOOKUP(tLayerCondtn!C25,tExpSet_tCntrct_tLayer!$A$10:$AA$11,12,0)</f>
        <v>ABC</v>
      </c>
      <c r="F31" s="9"/>
      <c r="G31" s="10" t="str">
        <f>VLOOKUP(tLayerCondtn!C25,tExpSet_tCntrct_tLayer!$A$10:$AA$11,5,0)</f>
        <v>S</v>
      </c>
      <c r="H31" s="10">
        <f>VLOOKUP(tLayerCondtn!C25,tExpSet_tCntrct_tLayer!$A$10:$AA$11,16,0)</f>
        <v>0</v>
      </c>
      <c r="I31" s="9"/>
      <c r="J31" s="10" t="str">
        <f>VLOOKUP(tLayerCondtn!C25,tExpSet_tCntrct_tLayer!$A$10:$AA$11,7,0)</f>
        <v>USD</v>
      </c>
      <c r="K31" s="10" t="str">
        <f>VLOOKUP(tLayerCondtn!C25,tExpSet_tCntrct_tLayer!$A$10:$AA$11,20,0)</f>
        <v>NULL</v>
      </c>
      <c r="L31" s="10" t="str">
        <f>VLOOKUP(tLayerCondtn!C25,tExpSet_tCntrct_tLayer!$A$10:$AA$11,21,0)</f>
        <v>NULL</v>
      </c>
      <c r="M31" s="10" t="str">
        <f>VLOOKUP(tLayerCondtn!C25,tExpSet_tCntrct_tLayer!$A$10:$AA$11,22,0)</f>
        <v>NULL</v>
      </c>
      <c r="N31" s="10" t="str">
        <f>VLOOKUP(tLayerCondtn!C25,tExpSet_tCntrct_tLayer!$A$10:$AA$11,23,0)</f>
        <v>NULL</v>
      </c>
      <c r="O31" s="10" t="str">
        <f>VLOOKUP(tLayerCondtn!C25,tExpSet_tCntrct_tLayer!$A$10:$AA$11,24,0)</f>
        <v>NULL</v>
      </c>
      <c r="P31" s="11" t="str">
        <f>VLOOKUP(VLOOKUP(tLayerCondtn!C25,tExpSet_tCntrct_tLayer!$A$10:$AA$11,6,0),ForPerilLookUp!$E$2:$H$6,3,0)</f>
        <v>QEQ;QFF;QLS;BFR;OO1;QSL;XX1;WSS;WW2;MM1;QTS;BBF;ZZ1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10">
        <f>VLOOKUP(tLayerCondtn!B25,tExpSet_tCntrct_tLayer!$A$15:$R$18,3,0)</f>
        <v>2</v>
      </c>
      <c r="BN31" s="111"/>
      <c r="BO31" s="35">
        <f>VLOOKUP(tLayerCondtn!C25,tExpSet_tCntrct_tLayer!$A$10:$AA$11,8,0)</f>
        <v>43466</v>
      </c>
      <c r="BP31" s="13">
        <f>VLOOKUP(tLayerCondtn!C25,tExpSet_tCntrct_tLayer!$A$10:$AA$11,9,0)</f>
        <v>43831</v>
      </c>
      <c r="BQ31" s="53">
        <f>VLOOKUP(tLayerCondtn!C25,tExpSet_tCntrct_tLayer!$A$10:$AA$11,13,0)</f>
        <v>0</v>
      </c>
      <c r="BR31" s="10">
        <f>VLOOKUP(tLayerCondtn!C25,tExpSet_tCntrct_tLayer!$A$10:$AA$11,14,0)</f>
        <v>0</v>
      </c>
      <c r="BS31" s="10">
        <f>VLOOKUP(tLayerCondtn!C25,tExpSet_tCntrct_tLayer!$A$10:$AA$11,15,0)</f>
        <v>0</v>
      </c>
      <c r="BT31" s="10" t="str">
        <f>VLOOKUP(tLayerCondtn!C25,tExpSet_tCntrct_tLayer!$A$10:$AA$11,10,0)</f>
        <v>Commercial</v>
      </c>
      <c r="BU31" s="9"/>
      <c r="BV31" s="11" t="str">
        <f>VLOOKUP(VLOOKUP(tLayerCondtn!B25,tExpSet_tCntrct_tLayer!$A$15:$R$18,4,0),ForPerilLookUp!$E$2:$H$6,3,0)</f>
        <v>QEQ;QFF;QLS;BFR;OO1;QSL;XX1;WSS;WW2;MM1;QTS;BBF;ZZ1</v>
      </c>
      <c r="BW31" s="10">
        <f>VLOOKUP(tLayerCondtn!B25,tExpSet_tCntrct_tLayer!$A$15:$R$18,13,0)</f>
        <v>10000</v>
      </c>
      <c r="BX31" s="9"/>
      <c r="BY31" s="9"/>
      <c r="BZ31" s="9"/>
      <c r="CA31" s="9"/>
      <c r="CB31" s="8">
        <f>IF(VLOOKUP(tLayerCondtn!B25,tExpSet_tCntrct_tLayer!$A$15:$R$18,5,0)="E",VLOOKUP(tLayerCondtn!B25,tExpSet_tCntrct_tLayer!$A$15:$R$18,7,0),0)</f>
        <v>0.02</v>
      </c>
      <c r="CC31" s="8">
        <f>IF(VLOOKUP(tLayerCondtn!B25,tExpSet_tCntrct_tLayer!$A$15:$R$18,5,0)="E",VLOOKUP(tLayerCondtn!B25,tExpSet_tCntrct_tLayer!$A$15:$R$18,6,0),IF(VLOOKUP(tLayerCondtn!B25,tExpSet_tCntrct_tLayer!$A$15:$R$18,5,0)="N",0,0))</f>
        <v>5000000</v>
      </c>
      <c r="CD31" s="8">
        <f>IF(VLOOKUP(tLayerCondtn!B25,tExpSet_tCntrct_tLayer!$A$15:$R$18,5,0)="E",VLOOKUP(tLayerCondtn!B25,tExpSet_tCntrct_tLayer!$A$15:$R$18,9,0),0)</f>
        <v>12500000</v>
      </c>
      <c r="CE31" s="9"/>
      <c r="CF31" s="11" t="str">
        <f>VLOOKUP(VLOOKUP(tLayerCondtn!B25,tExpSet_tCntrct_tLayer!$A$15:$R$18,4,0),ForPerilLookUp!$E$2:$H$6,3,0)</f>
        <v>QEQ;QFF;QLS;BFR;OO1;QSL;XX1;WSS;WW2;MM1;QTS;BBF;ZZ1</v>
      </c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8" t="str">
        <f>IF(VLOOKUP(tLayerCondtn!B25,tExpSet_tCntrct_tLayer!$A$15:$R$18,10,0)="FR",2,"")</f>
        <v/>
      </c>
      <c r="DG31" s="8" t="str">
        <f>IF(VLOOKUP(tLayerCondtn!B25,tExpSet_tCntrct_tLayer!$A$15:$R$18,10,0)="PL",1,"")</f>
        <v/>
      </c>
      <c r="DH31" s="8" t="str">
        <f>IF(OR(OR(VLOOKUP(tLayerCondtn!B25,tExpSet_tCntrct_tLayer!$A$15:$R$18,10,0)="B",VLOOKUP(tLayerCondtn!B25,tExpSet_tCntrct_tLayer!$A$15:$R$18,10,0)="FR"),
VLOOKUP(tLayerCondtn!B25,tExpSet_tCntrct_tLayer!$A$15:$R$18,10,0)="PL"),VLOOKUP(tLayerCondtn!B25,tExpSet_tCntrct_tLayer!$A$15:$R$18,11,0),"")</f>
        <v/>
      </c>
      <c r="DI31" s="8" t="str">
        <f>IF(OR(VLOOKUP(tLayerCondtn!B25,tExpSet_tCntrct_tLayer!$A$15:$R$18,10,0)="MI",VLOOKUP(tLayerCondtn!B25,tExpSet_tCntrct_tLayer!$A$15:$R$18,10,0)="MM"),VLOOKUP(tLayerCondtn!B25,tExpSet_tCntrct_tLayer!$A$15:$R$18,11,0),"")</f>
        <v/>
      </c>
      <c r="DJ31" s="8" t="str">
        <f>IF(OR(VLOOKUP(tLayerCondtn!B25,tExpSet_tCntrct_tLayer!$A$15:$R$18,10,0)="MA",VLOOKUP(tLayerCondtn!B25,tExpSet_tCntrct_tLayer!$A$15:$R$18,10,0)="MM"),VLOOKUP(tLayerCondtn!B25,tExpSet_tCntrct_tLayer!$A$15:$R$18,12,0),"")</f>
        <v/>
      </c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8">
        <v>0</v>
      </c>
      <c r="EA31" s="8">
        <v>0</v>
      </c>
      <c r="EB31" s="8">
        <f>IF(VLOOKUP(tLayerCondtn!B25,tExpSet_tCntrct_tLayer!$A$15:$R$18,5,0)="B",VLOOKUP(tLayerCondtn!B25,tExpSet_tCntrct_tLayer!$A$15:$R$18,6,0),IF(VLOOKUP(tLayerCondtn!B25,tExpSet_tCntrct_tLayer!$A$15:$R$18,5,0)="N",0,0))</f>
        <v>0</v>
      </c>
      <c r="EC31" s="2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9"/>
      <c r="EV31" s="9"/>
      <c r="EW31" s="9"/>
      <c r="EX31" s="9"/>
      <c r="EY31" s="9"/>
      <c r="EZ31" s="10">
        <f>VLOOKUP(CONCATENATE(tLayerCondtn!C25,"_",tLayerCondtn!F25),ForCondNumber!$G$92:$J$105,4,0)</f>
        <v>17</v>
      </c>
      <c r="FA31" s="10" t="str">
        <f>tLayerCondtn!F25</f>
        <v>TC_TIER1</v>
      </c>
      <c r="FB31" s="14" t="str">
        <f>VLOOKUP(tLayerCondtn!E25,ForPerilLookUp!$E$2:$H$6,3)</f>
        <v>WSS;OO1;WW2</v>
      </c>
      <c r="FC31" s="8">
        <v>0</v>
      </c>
      <c r="FD31" s="8">
        <v>0</v>
      </c>
      <c r="FE31" s="8">
        <f>IF(tLayerCondtn!H25="C", tLayerCondtn!P25,0)</f>
        <v>0</v>
      </c>
      <c r="FF31" s="9"/>
      <c r="FG31" s="9"/>
      <c r="FH31" s="8">
        <v>0</v>
      </c>
      <c r="FI31" s="8">
        <v>0</v>
      </c>
      <c r="FJ31" s="8">
        <f>IF(tLayerCondtn!H25="C", tLayerCondtn!Q25,0)</f>
        <v>0</v>
      </c>
      <c r="FK31" s="9"/>
      <c r="FL31" s="9"/>
      <c r="FM31" s="8">
        <v>0</v>
      </c>
      <c r="FN31" s="8">
        <v>0</v>
      </c>
      <c r="FO31" s="8">
        <f>IF(tLayerCondtn!H25="C", tLayerCondtn!R25,0)</f>
        <v>0</v>
      </c>
      <c r="FP31" s="9"/>
      <c r="FQ31" s="9"/>
      <c r="FR31" s="8">
        <v>0</v>
      </c>
      <c r="FS31" s="8">
        <v>0</v>
      </c>
      <c r="FT31" s="8">
        <f>IF(OR(tLayerCondtn!H25="C",tLayerCondtn!H25="CB"), tLayerCondtn!S25,0)</f>
        <v>0</v>
      </c>
      <c r="FU31" s="9"/>
      <c r="FV31" s="9"/>
      <c r="FW31" s="8">
        <v>0</v>
      </c>
      <c r="FX31" s="8">
        <v>0</v>
      </c>
      <c r="FY31" s="8">
        <f>IF(tLayerCondtn!H25="CB", tLayerCondtn!P25,0)</f>
        <v>0</v>
      </c>
      <c r="FZ31" s="9"/>
      <c r="GA31" s="9"/>
      <c r="GB31" s="8">
        <v>0</v>
      </c>
      <c r="GC31" s="8">
        <v>0</v>
      </c>
      <c r="GD31" s="8">
        <v>0</v>
      </c>
      <c r="GE31" s="8">
        <f>IF(OR(OR(OR(AND(tLayerCondtn!H25 ="B",tLayerCondtn!M25 ="MI"),AND(tLayerCondtn!H25 ="B",tLayerCondtn!M25 ="MM")),
AND(tLayerCondtn!H25 ="E",tLayerCondtn!M25 ="MI")),
AND(tLayerCondtn!H25 ="E",tLayerCondtn!M25 ="MM")),
tLayerCondtn!N25,0)</f>
        <v>75000</v>
      </c>
      <c r="GF31" s="8">
        <f>IF(OR(OR(OR(AND(tLayerCondtn!H25 ="B",tLayerCondtn!M25 ="MA"),AND(tLayerCondtn!H25 ="B",tLayerCondtn!M25 ="MM")),
AND(tLayerCondtn!H25 ="E",tLayerCondtn!M25 ="MA")),
AND(tLayerCondtn!H25 ="E",tLayerCondtn!M25 ="MM")),
tLayerCondtn!O25,0)</f>
        <v>0</v>
      </c>
      <c r="GG31" s="8">
        <v>0</v>
      </c>
      <c r="GH31" s="8">
        <v>0</v>
      </c>
      <c r="GI31" s="8">
        <f>IF(tLayerCondtn!H25="C",tLayerCondtn!I25,0)</f>
        <v>0</v>
      </c>
      <c r="GJ31" s="8">
        <v>0</v>
      </c>
      <c r="GK31" s="8">
        <v>0</v>
      </c>
      <c r="GL31" s="8">
        <f>IF(tLayerCondtn!H25="C",tLayerCondtn!J25,0)</f>
        <v>0</v>
      </c>
      <c r="GM31" s="8">
        <v>0</v>
      </c>
      <c r="GN31" s="8">
        <v>0</v>
      </c>
      <c r="GO31" s="8">
        <f>IF(tLayerCondtn!H25="C",tLayerCondtn!K25,0)</f>
        <v>0</v>
      </c>
      <c r="GP31" s="8">
        <v>0</v>
      </c>
      <c r="GQ31" s="8">
        <v>0</v>
      </c>
      <c r="GR31" s="8">
        <f>IF(OR(tLayerCondtn!H25="C",tLayerCondtn!H25="CB"),tLayerCondtn!L25,0)</f>
        <v>0</v>
      </c>
      <c r="GS31" s="8">
        <v>0</v>
      </c>
      <c r="GT31" s="8">
        <v>0</v>
      </c>
      <c r="GU31" s="8">
        <f>IF(tLayerCondtn!H25="CB",tLayerCondtn!I25,0)</f>
        <v>0</v>
      </c>
      <c r="GV31" s="8">
        <v>0</v>
      </c>
      <c r="GW31" s="8">
        <v>0</v>
      </c>
      <c r="GX31" s="8">
        <f>IF(tLayerCondtn!H25="B",tLayerCondtn!I25,IF(tLayerCondtn!H25="E",tLayerCondtn!J25,0))</f>
        <v>3500000</v>
      </c>
    </row>
    <row r="32" spans="1:206" x14ac:dyDescent="0.25">
      <c r="A32" s="11" t="str">
        <f>VLOOKUP(VLOOKUP(tLayerCondtn!C26,tExpSet_tCntrct_tLayer!$A$10:$AA$11,2,0),tExpSet_tCntrct_tLayer!$A$2:$H$3,2,0)</f>
        <v>Rowwise</v>
      </c>
      <c r="B32" s="9"/>
      <c r="C32" s="9"/>
      <c r="D32" s="10">
        <f>VLOOKUP(tLayerCondtn!C26,tExpSet_tCntrct_tLayer!$A$10:$AA$11,3,0)</f>
        <v>1</v>
      </c>
      <c r="E32" s="10" t="str">
        <f>VLOOKUP(tLayerCondtn!C26,tExpSet_tCntrct_tLayer!$A$10:$AA$11,12,0)</f>
        <v>ABC</v>
      </c>
      <c r="F32" s="9"/>
      <c r="G32" s="10" t="str">
        <f>VLOOKUP(tLayerCondtn!C26,tExpSet_tCntrct_tLayer!$A$10:$AA$11,5,0)</f>
        <v>S</v>
      </c>
      <c r="H32" s="10">
        <f>VLOOKUP(tLayerCondtn!C26,tExpSet_tCntrct_tLayer!$A$10:$AA$11,16,0)</f>
        <v>0</v>
      </c>
      <c r="I32" s="9"/>
      <c r="J32" s="10" t="str">
        <f>VLOOKUP(tLayerCondtn!C26,tExpSet_tCntrct_tLayer!$A$10:$AA$11,7,0)</f>
        <v>USD</v>
      </c>
      <c r="K32" s="10" t="str">
        <f>VLOOKUP(tLayerCondtn!C26,tExpSet_tCntrct_tLayer!$A$10:$AA$11,20,0)</f>
        <v>NULL</v>
      </c>
      <c r="L32" s="10" t="str">
        <f>VLOOKUP(tLayerCondtn!C26,tExpSet_tCntrct_tLayer!$A$10:$AA$11,21,0)</f>
        <v>NULL</v>
      </c>
      <c r="M32" s="10" t="str">
        <f>VLOOKUP(tLayerCondtn!C26,tExpSet_tCntrct_tLayer!$A$10:$AA$11,22,0)</f>
        <v>NULL</v>
      </c>
      <c r="N32" s="10" t="str">
        <f>VLOOKUP(tLayerCondtn!C26,tExpSet_tCntrct_tLayer!$A$10:$AA$11,23,0)</f>
        <v>NULL</v>
      </c>
      <c r="O32" s="10" t="str">
        <f>VLOOKUP(tLayerCondtn!C26,tExpSet_tCntrct_tLayer!$A$10:$AA$11,24,0)</f>
        <v>NULL</v>
      </c>
      <c r="P32" s="11" t="str">
        <f>VLOOKUP(VLOOKUP(tLayerCondtn!C26,tExpSet_tCntrct_tLayer!$A$10:$AA$11,6,0),ForPerilLookUp!$E$2:$H$6,3,0)</f>
        <v>QEQ;QFF;QLS;BFR;OO1;QSL;XX1;WSS;WW2;MM1;QTS;BBF;ZZ1</v>
      </c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10">
        <f>VLOOKUP(tLayerCondtn!B26,tExpSet_tCntrct_tLayer!$A$15:$R$18,3,0)</f>
        <v>2</v>
      </c>
      <c r="BN32" s="111"/>
      <c r="BO32" s="35">
        <f>VLOOKUP(tLayerCondtn!C26,tExpSet_tCntrct_tLayer!$A$10:$AA$11,8,0)</f>
        <v>43466</v>
      </c>
      <c r="BP32" s="13">
        <f>VLOOKUP(tLayerCondtn!C26,tExpSet_tCntrct_tLayer!$A$10:$AA$11,9,0)</f>
        <v>43831</v>
      </c>
      <c r="BQ32" s="53">
        <f>VLOOKUP(tLayerCondtn!C26,tExpSet_tCntrct_tLayer!$A$10:$AA$11,13,0)</f>
        <v>0</v>
      </c>
      <c r="BR32" s="10">
        <f>VLOOKUP(tLayerCondtn!C26,tExpSet_tCntrct_tLayer!$A$10:$AA$11,14,0)</f>
        <v>0</v>
      </c>
      <c r="BS32" s="10">
        <f>VLOOKUP(tLayerCondtn!C26,tExpSet_tCntrct_tLayer!$A$10:$AA$11,15,0)</f>
        <v>0</v>
      </c>
      <c r="BT32" s="10" t="str">
        <f>VLOOKUP(tLayerCondtn!C26,tExpSet_tCntrct_tLayer!$A$10:$AA$11,10,0)</f>
        <v>Commercial</v>
      </c>
      <c r="BU32" s="9"/>
      <c r="BV32" s="11" t="str">
        <f>VLOOKUP(VLOOKUP(tLayerCondtn!B26,tExpSet_tCntrct_tLayer!$A$15:$R$18,4,0),ForPerilLookUp!$E$2:$H$6,3,0)</f>
        <v>QEQ;QFF;QLS;BFR;OO1;QSL;XX1;WSS;WW2;MM1;QTS;BBF;ZZ1</v>
      </c>
      <c r="BW32" s="10">
        <f>VLOOKUP(tLayerCondtn!B26,tExpSet_tCntrct_tLayer!$A$15:$R$18,13,0)</f>
        <v>10000</v>
      </c>
      <c r="BX32" s="9"/>
      <c r="BY32" s="9"/>
      <c r="BZ32" s="9"/>
      <c r="CA32" s="9"/>
      <c r="CB32" s="8">
        <f>IF(VLOOKUP(tLayerCondtn!B26,tExpSet_tCntrct_tLayer!$A$15:$R$18,5,0)="E",VLOOKUP(tLayerCondtn!B26,tExpSet_tCntrct_tLayer!$A$15:$R$18,7,0),0)</f>
        <v>0.02</v>
      </c>
      <c r="CC32" s="8">
        <f>IF(VLOOKUP(tLayerCondtn!B26,tExpSet_tCntrct_tLayer!$A$15:$R$18,5,0)="E",VLOOKUP(tLayerCondtn!B26,tExpSet_tCntrct_tLayer!$A$15:$R$18,6,0),IF(VLOOKUP(tLayerCondtn!B26,tExpSet_tCntrct_tLayer!$A$15:$R$18,5,0)="N",0,0))</f>
        <v>5000000</v>
      </c>
      <c r="CD32" s="8">
        <f>IF(VLOOKUP(tLayerCondtn!B26,tExpSet_tCntrct_tLayer!$A$15:$R$18,5,0)="E",VLOOKUP(tLayerCondtn!B26,tExpSet_tCntrct_tLayer!$A$15:$R$18,9,0),0)</f>
        <v>12500000</v>
      </c>
      <c r="CE32" s="9"/>
      <c r="CF32" s="11" t="str">
        <f>VLOOKUP(VLOOKUP(tLayerCondtn!B26,tExpSet_tCntrct_tLayer!$A$15:$R$18,4,0),ForPerilLookUp!$E$2:$H$6,3,0)</f>
        <v>QEQ;QFF;QLS;BFR;OO1;QSL;XX1;WSS;WW2;MM1;QTS;BBF;ZZ1</v>
      </c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8" t="str">
        <f>IF(VLOOKUP(tLayerCondtn!B26,tExpSet_tCntrct_tLayer!$A$15:$R$18,10,0)="FR",2,"")</f>
        <v/>
      </c>
      <c r="DG32" s="8" t="str">
        <f>IF(VLOOKUP(tLayerCondtn!B26,tExpSet_tCntrct_tLayer!$A$15:$R$18,10,0)="PL",1,"")</f>
        <v/>
      </c>
      <c r="DH32" s="8" t="str">
        <f>IF(OR(OR(VLOOKUP(tLayerCondtn!B26,tExpSet_tCntrct_tLayer!$A$15:$R$18,10,0)="B",VLOOKUP(tLayerCondtn!B26,tExpSet_tCntrct_tLayer!$A$15:$R$18,10,0)="FR"),
VLOOKUP(tLayerCondtn!B26,tExpSet_tCntrct_tLayer!$A$15:$R$18,10,0)="PL"),VLOOKUP(tLayerCondtn!B26,tExpSet_tCntrct_tLayer!$A$15:$R$18,11,0),"")</f>
        <v/>
      </c>
      <c r="DI32" s="8" t="str">
        <f>IF(OR(VLOOKUP(tLayerCondtn!B26,tExpSet_tCntrct_tLayer!$A$15:$R$18,10,0)="MI",VLOOKUP(tLayerCondtn!B26,tExpSet_tCntrct_tLayer!$A$15:$R$18,10,0)="MM"),VLOOKUP(tLayerCondtn!B26,tExpSet_tCntrct_tLayer!$A$15:$R$18,11,0),"")</f>
        <v/>
      </c>
      <c r="DJ32" s="8" t="str">
        <f>IF(OR(VLOOKUP(tLayerCondtn!B26,tExpSet_tCntrct_tLayer!$A$15:$R$18,10,0)="MA",VLOOKUP(tLayerCondtn!B26,tExpSet_tCntrct_tLayer!$A$15:$R$18,10,0)="MM"),VLOOKUP(tLayerCondtn!B26,tExpSet_tCntrct_tLayer!$A$15:$R$18,12,0),"")</f>
        <v/>
      </c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8">
        <v>0</v>
      </c>
      <c r="EA32" s="8">
        <v>0</v>
      </c>
      <c r="EB32" s="8">
        <f>IF(VLOOKUP(tLayerCondtn!B26,tExpSet_tCntrct_tLayer!$A$15:$R$18,5,0)="B",VLOOKUP(tLayerCondtn!B26,tExpSet_tCntrct_tLayer!$A$15:$R$18,6,0),IF(VLOOKUP(tLayerCondtn!B26,tExpSet_tCntrct_tLayer!$A$15:$R$18,5,0)="N",0,0))</f>
        <v>0</v>
      </c>
      <c r="EC32" s="2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9"/>
      <c r="EV32" s="9"/>
      <c r="EW32" s="9"/>
      <c r="EX32" s="9"/>
      <c r="EY32" s="9"/>
      <c r="EZ32" s="10">
        <f>VLOOKUP(CONCATENATE(tLayerCondtn!C26,"_",tLayerCondtn!F26),ForCondNumber!$G$92:$J$105,4,0)</f>
        <v>18</v>
      </c>
      <c r="FA32" s="10" t="str">
        <f>tLayerCondtn!F26</f>
        <v>TC_OTHER</v>
      </c>
      <c r="FB32" s="14" t="str">
        <f>VLOOKUP(tLayerCondtn!E26,ForPerilLookUp!$E$2:$H$6,3)</f>
        <v>WSS;OO1;WW2</v>
      </c>
      <c r="FC32" s="8">
        <v>0</v>
      </c>
      <c r="FD32" s="8">
        <v>0</v>
      </c>
      <c r="FE32" s="8">
        <f>IF(tLayerCondtn!H26="C", tLayerCondtn!P26,0)</f>
        <v>0</v>
      </c>
      <c r="FF32" s="9"/>
      <c r="FG32" s="9"/>
      <c r="FH32" s="8">
        <v>0</v>
      </c>
      <c r="FI32" s="8">
        <v>0</v>
      </c>
      <c r="FJ32" s="8">
        <f>IF(tLayerCondtn!H26="C", tLayerCondtn!Q26,0)</f>
        <v>0</v>
      </c>
      <c r="FK32" s="9"/>
      <c r="FL32" s="9"/>
      <c r="FM32" s="8">
        <v>0</v>
      </c>
      <c r="FN32" s="8">
        <v>0</v>
      </c>
      <c r="FO32" s="8">
        <f>IF(tLayerCondtn!H26="C", tLayerCondtn!R26,0)</f>
        <v>0</v>
      </c>
      <c r="FP32" s="9"/>
      <c r="FQ32" s="9"/>
      <c r="FR32" s="8">
        <v>0</v>
      </c>
      <c r="FS32" s="8">
        <v>0</v>
      </c>
      <c r="FT32" s="8">
        <f>IF(OR(tLayerCondtn!H26="C",tLayerCondtn!H26="CB"), tLayerCondtn!S26,0)</f>
        <v>0</v>
      </c>
      <c r="FU32" s="9"/>
      <c r="FV32" s="9"/>
      <c r="FW32" s="8">
        <v>0</v>
      </c>
      <c r="FX32" s="8">
        <v>0</v>
      </c>
      <c r="FY32" s="8">
        <f>IF(tLayerCondtn!H26="CB", tLayerCondtn!P26,0)</f>
        <v>0</v>
      </c>
      <c r="FZ32" s="9"/>
      <c r="GA32" s="9"/>
      <c r="GB32" s="8">
        <v>0</v>
      </c>
      <c r="GC32" s="8">
        <v>0</v>
      </c>
      <c r="GD32" s="8">
        <v>0</v>
      </c>
      <c r="GE32" s="8">
        <f>IF(OR(OR(OR(AND(tLayerCondtn!H26 ="B",tLayerCondtn!M26 ="MI"),AND(tLayerCondtn!H26 ="B",tLayerCondtn!M26 ="MM")),
AND(tLayerCondtn!H26 ="E",tLayerCondtn!M26 ="MI")),
AND(tLayerCondtn!H26 ="E",tLayerCondtn!M26 ="MM")),
tLayerCondtn!N26,0)</f>
        <v>50000</v>
      </c>
      <c r="GF32" s="8">
        <f>IF(OR(OR(OR(AND(tLayerCondtn!H26 ="B",tLayerCondtn!M26 ="MA"),AND(tLayerCondtn!H26 ="B",tLayerCondtn!M26 ="MM")),
AND(tLayerCondtn!H26 ="E",tLayerCondtn!M26 ="MA")),
AND(tLayerCondtn!H26 ="E",tLayerCondtn!M26 ="MM")),
tLayerCondtn!O26,0)</f>
        <v>0</v>
      </c>
      <c r="GG32" s="8">
        <v>0</v>
      </c>
      <c r="GH32" s="8">
        <v>0</v>
      </c>
      <c r="GI32" s="8">
        <f>IF(tLayerCondtn!H26="C",tLayerCondtn!I26,0)</f>
        <v>0</v>
      </c>
      <c r="GJ32" s="8">
        <v>0</v>
      </c>
      <c r="GK32" s="8">
        <v>0</v>
      </c>
      <c r="GL32" s="8">
        <f>IF(tLayerCondtn!H26="C",tLayerCondtn!J26,0)</f>
        <v>0</v>
      </c>
      <c r="GM32" s="8">
        <v>0</v>
      </c>
      <c r="GN32" s="8">
        <v>0</v>
      </c>
      <c r="GO32" s="8">
        <f>IF(tLayerCondtn!H26="C",tLayerCondtn!K26,0)</f>
        <v>0</v>
      </c>
      <c r="GP32" s="8">
        <v>0</v>
      </c>
      <c r="GQ32" s="8">
        <v>0</v>
      </c>
      <c r="GR32" s="8">
        <f>IF(OR(tLayerCondtn!H26="C",tLayerCondtn!H26="CB"),tLayerCondtn!L26,0)</f>
        <v>0</v>
      </c>
      <c r="GS32" s="8">
        <v>0</v>
      </c>
      <c r="GT32" s="8">
        <v>0</v>
      </c>
      <c r="GU32" s="8">
        <f>IF(tLayerCondtn!H26="CB",tLayerCondtn!I26,0)</f>
        <v>0</v>
      </c>
      <c r="GV32" s="8">
        <v>0</v>
      </c>
      <c r="GW32" s="8">
        <v>0</v>
      </c>
      <c r="GX32" s="8">
        <f>IF(tLayerCondtn!H26="B",tLayerCondtn!I26,IF(tLayerCondtn!H26="E",tLayerCondtn!J26,0))</f>
        <v>999999999999</v>
      </c>
    </row>
    <row r="33" spans="1:206" x14ac:dyDescent="0.25">
      <c r="A33" s="11" t="str">
        <f>VLOOKUP(VLOOKUP(tLayerCondtn!C27,tExpSet_tCntrct_tLayer!$A$10:$AA$11,2,0),tExpSet_tCntrct_tLayer!$A$2:$H$3,2,0)</f>
        <v>Rowwise</v>
      </c>
      <c r="B33" s="9"/>
      <c r="C33" s="9"/>
      <c r="D33" s="10">
        <f>VLOOKUP(tLayerCondtn!C27,tExpSet_tCntrct_tLayer!$A$10:$AA$11,3,0)</f>
        <v>1</v>
      </c>
      <c r="E33" s="10" t="str">
        <f>VLOOKUP(tLayerCondtn!C27,tExpSet_tCntrct_tLayer!$A$10:$AA$11,12,0)</f>
        <v>ABC</v>
      </c>
      <c r="F33" s="9"/>
      <c r="G33" s="10" t="str">
        <f>VLOOKUP(tLayerCondtn!C27,tExpSet_tCntrct_tLayer!$A$10:$AA$11,5,0)</f>
        <v>S</v>
      </c>
      <c r="H33" s="10">
        <f>VLOOKUP(tLayerCondtn!C27,tExpSet_tCntrct_tLayer!$A$10:$AA$11,16,0)</f>
        <v>0</v>
      </c>
      <c r="I33" s="9"/>
      <c r="J33" s="10" t="str">
        <f>VLOOKUP(tLayerCondtn!C27,tExpSet_tCntrct_tLayer!$A$10:$AA$11,7,0)</f>
        <v>USD</v>
      </c>
      <c r="K33" s="10" t="str">
        <f>VLOOKUP(tLayerCondtn!C27,tExpSet_tCntrct_tLayer!$A$10:$AA$11,20,0)</f>
        <v>NULL</v>
      </c>
      <c r="L33" s="10" t="str">
        <f>VLOOKUP(tLayerCondtn!C27,tExpSet_tCntrct_tLayer!$A$10:$AA$11,21,0)</f>
        <v>NULL</v>
      </c>
      <c r="M33" s="10" t="str">
        <f>VLOOKUP(tLayerCondtn!C27,tExpSet_tCntrct_tLayer!$A$10:$AA$11,22,0)</f>
        <v>NULL</v>
      </c>
      <c r="N33" s="10" t="str">
        <f>VLOOKUP(tLayerCondtn!C27,tExpSet_tCntrct_tLayer!$A$10:$AA$11,23,0)</f>
        <v>NULL</v>
      </c>
      <c r="O33" s="10" t="str">
        <f>VLOOKUP(tLayerCondtn!C27,tExpSet_tCntrct_tLayer!$A$10:$AA$11,24,0)</f>
        <v>NULL</v>
      </c>
      <c r="P33" s="11" t="str">
        <f>VLOOKUP(VLOOKUP(tLayerCondtn!C27,tExpSet_tCntrct_tLayer!$A$10:$AA$11,6,0),ForPerilLookUp!$E$2:$H$6,3,0)</f>
        <v>QEQ;QFF;QLS;BFR;OO1;QSL;XX1;WSS;WW2;MM1;QTS;BBF;ZZ1</v>
      </c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10">
        <f>VLOOKUP(tLayerCondtn!B27,tExpSet_tCntrct_tLayer!$A$15:$R$18,3,0)</f>
        <v>2</v>
      </c>
      <c r="BN33" s="111"/>
      <c r="BO33" s="35">
        <f>VLOOKUP(tLayerCondtn!C27,tExpSet_tCntrct_tLayer!$A$10:$AA$11,8,0)</f>
        <v>43466</v>
      </c>
      <c r="BP33" s="13">
        <f>VLOOKUP(tLayerCondtn!C27,tExpSet_tCntrct_tLayer!$A$10:$AA$11,9,0)</f>
        <v>43831</v>
      </c>
      <c r="BQ33" s="53">
        <f>VLOOKUP(tLayerCondtn!C27,tExpSet_tCntrct_tLayer!$A$10:$AA$11,13,0)</f>
        <v>0</v>
      </c>
      <c r="BR33" s="10">
        <f>VLOOKUP(tLayerCondtn!C27,tExpSet_tCntrct_tLayer!$A$10:$AA$11,14,0)</f>
        <v>0</v>
      </c>
      <c r="BS33" s="10">
        <f>VLOOKUP(tLayerCondtn!C27,tExpSet_tCntrct_tLayer!$A$10:$AA$11,15,0)</f>
        <v>0</v>
      </c>
      <c r="BT33" s="10" t="str">
        <f>VLOOKUP(tLayerCondtn!C27,tExpSet_tCntrct_tLayer!$A$10:$AA$11,10,0)</f>
        <v>Commercial</v>
      </c>
      <c r="BU33" s="9"/>
      <c r="BV33" s="11" t="str">
        <f>VLOOKUP(VLOOKUP(tLayerCondtn!B27,tExpSet_tCntrct_tLayer!$A$15:$R$18,4,0),ForPerilLookUp!$E$2:$H$6,3,0)</f>
        <v>QEQ;QFF;QLS;BFR;OO1;QSL;XX1;WSS;WW2;MM1;QTS;BBF;ZZ1</v>
      </c>
      <c r="BW33" s="10">
        <f>VLOOKUP(tLayerCondtn!B27,tExpSet_tCntrct_tLayer!$A$15:$R$18,13,0)</f>
        <v>10000</v>
      </c>
      <c r="BX33" s="9"/>
      <c r="BY33" s="9"/>
      <c r="BZ33" s="9"/>
      <c r="CA33" s="9"/>
      <c r="CB33" s="8">
        <f>IF(VLOOKUP(tLayerCondtn!B27,tExpSet_tCntrct_tLayer!$A$15:$R$18,5,0)="E",VLOOKUP(tLayerCondtn!B27,tExpSet_tCntrct_tLayer!$A$15:$R$18,7,0),0)</f>
        <v>0.02</v>
      </c>
      <c r="CC33" s="8">
        <f>IF(VLOOKUP(tLayerCondtn!B27,tExpSet_tCntrct_tLayer!$A$15:$R$18,5,0)="E",VLOOKUP(tLayerCondtn!B27,tExpSet_tCntrct_tLayer!$A$15:$R$18,6,0),IF(VLOOKUP(tLayerCondtn!B27,tExpSet_tCntrct_tLayer!$A$15:$R$18,5,0)="N",0,0))</f>
        <v>5000000</v>
      </c>
      <c r="CD33" s="8">
        <f>IF(VLOOKUP(tLayerCondtn!B27,tExpSet_tCntrct_tLayer!$A$15:$R$18,5,0)="E",VLOOKUP(tLayerCondtn!B27,tExpSet_tCntrct_tLayer!$A$15:$R$18,9,0),0)</f>
        <v>12500000</v>
      </c>
      <c r="CE33" s="9"/>
      <c r="CF33" s="11" t="str">
        <f>VLOOKUP(VLOOKUP(tLayerCondtn!B27,tExpSet_tCntrct_tLayer!$A$15:$R$18,4,0),ForPerilLookUp!$E$2:$H$6,3,0)</f>
        <v>QEQ;QFF;QLS;BFR;OO1;QSL;XX1;WSS;WW2;MM1;QTS;BBF;ZZ1</v>
      </c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8" t="str">
        <f>IF(VLOOKUP(tLayerCondtn!B27,tExpSet_tCntrct_tLayer!$A$15:$R$18,10,0)="FR",2,"")</f>
        <v/>
      </c>
      <c r="DG33" s="8" t="str">
        <f>IF(VLOOKUP(tLayerCondtn!B27,tExpSet_tCntrct_tLayer!$A$15:$R$18,10,0)="PL",1,"")</f>
        <v/>
      </c>
      <c r="DH33" s="8" t="str">
        <f>IF(OR(OR(VLOOKUP(tLayerCondtn!B27,tExpSet_tCntrct_tLayer!$A$15:$R$18,10,0)="B",VLOOKUP(tLayerCondtn!B27,tExpSet_tCntrct_tLayer!$A$15:$R$18,10,0)="FR"),
VLOOKUP(tLayerCondtn!B27,tExpSet_tCntrct_tLayer!$A$15:$R$18,10,0)="PL"),VLOOKUP(tLayerCondtn!B27,tExpSet_tCntrct_tLayer!$A$15:$R$18,11,0),"")</f>
        <v/>
      </c>
      <c r="DI33" s="8" t="str">
        <f>IF(OR(VLOOKUP(tLayerCondtn!B27,tExpSet_tCntrct_tLayer!$A$15:$R$18,10,0)="MI",VLOOKUP(tLayerCondtn!B27,tExpSet_tCntrct_tLayer!$A$15:$R$18,10,0)="MM"),VLOOKUP(tLayerCondtn!B27,tExpSet_tCntrct_tLayer!$A$15:$R$18,11,0),"")</f>
        <v/>
      </c>
      <c r="DJ33" s="8" t="str">
        <f>IF(OR(VLOOKUP(tLayerCondtn!B27,tExpSet_tCntrct_tLayer!$A$15:$R$18,10,0)="MA",VLOOKUP(tLayerCondtn!B27,tExpSet_tCntrct_tLayer!$A$15:$R$18,10,0)="MM"),VLOOKUP(tLayerCondtn!B27,tExpSet_tCntrct_tLayer!$A$15:$R$18,12,0),"")</f>
        <v/>
      </c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8">
        <v>0</v>
      </c>
      <c r="EA33" s="8">
        <v>0</v>
      </c>
      <c r="EB33" s="8">
        <f>IF(VLOOKUP(tLayerCondtn!B27,tExpSet_tCntrct_tLayer!$A$15:$R$18,5,0)="B",VLOOKUP(tLayerCondtn!B27,tExpSet_tCntrct_tLayer!$A$15:$R$18,6,0),IF(VLOOKUP(tLayerCondtn!B27,tExpSet_tCntrct_tLayer!$A$15:$R$18,5,0)="N",0,0))</f>
        <v>0</v>
      </c>
      <c r="EC33" s="2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9"/>
      <c r="EV33" s="9"/>
      <c r="EW33" s="9"/>
      <c r="EX33" s="9"/>
      <c r="EY33" s="9"/>
      <c r="EZ33" s="10">
        <f>VLOOKUP(CONCATENATE(tLayerCondtn!C27,"_",tLayerCondtn!F27),ForCondNumber!$G$92:$J$105,4,0)</f>
        <v>19</v>
      </c>
      <c r="FA33" s="10" t="str">
        <f>tLayerCondtn!F27</f>
        <v>FL_HH</v>
      </c>
      <c r="FB33" s="14" t="str">
        <f>VLOOKUP(tLayerCondtn!E27,ForPerilLookUp!$E$2:$H$6,3)</f>
        <v>OO1</v>
      </c>
      <c r="FC33" s="8">
        <v>0</v>
      </c>
      <c r="FD33" s="8">
        <v>0</v>
      </c>
      <c r="FE33" s="8">
        <f>IF(tLayerCondtn!H27="C", tLayerCondtn!P27,0)</f>
        <v>0</v>
      </c>
      <c r="FF33" s="9"/>
      <c r="FG33" s="9"/>
      <c r="FH33" s="8">
        <v>0</v>
      </c>
      <c r="FI33" s="8">
        <v>0</v>
      </c>
      <c r="FJ33" s="8">
        <f>IF(tLayerCondtn!H27="C", tLayerCondtn!Q27,0)</f>
        <v>0</v>
      </c>
      <c r="FK33" s="9"/>
      <c r="FL33" s="9"/>
      <c r="FM33" s="8">
        <v>0</v>
      </c>
      <c r="FN33" s="8">
        <v>0</v>
      </c>
      <c r="FO33" s="8">
        <f>IF(tLayerCondtn!H27="C", tLayerCondtn!R27,0)</f>
        <v>0</v>
      </c>
      <c r="FP33" s="9"/>
      <c r="FQ33" s="9"/>
      <c r="FR33" s="8">
        <v>0</v>
      </c>
      <c r="FS33" s="8">
        <v>0</v>
      </c>
      <c r="FT33" s="8">
        <f>IF(OR(tLayerCondtn!H27="C",tLayerCondtn!H27="CB"), tLayerCondtn!S27,0)</f>
        <v>0</v>
      </c>
      <c r="FU33" s="9"/>
      <c r="FV33" s="9"/>
      <c r="FW33" s="8">
        <v>0</v>
      </c>
      <c r="FX33" s="8">
        <v>0</v>
      </c>
      <c r="FY33" s="8">
        <f>IF(tLayerCondtn!H27="CB", tLayerCondtn!P27,0)</f>
        <v>0</v>
      </c>
      <c r="FZ33" s="9"/>
      <c r="GA33" s="9"/>
      <c r="GB33" s="8">
        <v>0</v>
      </c>
      <c r="GC33" s="8">
        <v>0</v>
      </c>
      <c r="GD33" s="8">
        <v>0</v>
      </c>
      <c r="GE33" s="8">
        <f>IF(OR(OR(OR(AND(tLayerCondtn!H27 ="B",tLayerCondtn!M27 ="MI"),AND(tLayerCondtn!H27 ="B",tLayerCondtn!M27 ="MM")),
AND(tLayerCondtn!H27 ="E",tLayerCondtn!M27 ="MI")),
AND(tLayerCondtn!H27 ="E",tLayerCondtn!M27 ="MM")),
tLayerCondtn!N27,0)</f>
        <v>75000</v>
      </c>
      <c r="GF33" s="8">
        <f>IF(OR(OR(OR(AND(tLayerCondtn!H27 ="B",tLayerCondtn!M27 ="MA"),AND(tLayerCondtn!H27 ="B",tLayerCondtn!M27 ="MM")),
AND(tLayerCondtn!H27 ="E",tLayerCondtn!M27 ="MA")),
AND(tLayerCondtn!H27 ="E",tLayerCondtn!M27 ="MM")),
tLayerCondtn!O27,0)</f>
        <v>0</v>
      </c>
      <c r="GG33" s="8">
        <v>0</v>
      </c>
      <c r="GH33" s="8">
        <v>0</v>
      </c>
      <c r="GI33" s="8">
        <f>IF(tLayerCondtn!H27="C",tLayerCondtn!I27,0)</f>
        <v>0</v>
      </c>
      <c r="GJ33" s="8">
        <v>0</v>
      </c>
      <c r="GK33" s="8">
        <v>0</v>
      </c>
      <c r="GL33" s="8">
        <f>IF(tLayerCondtn!H27="C",tLayerCondtn!J27,0)</f>
        <v>0</v>
      </c>
      <c r="GM33" s="8">
        <v>0</v>
      </c>
      <c r="GN33" s="8">
        <v>0</v>
      </c>
      <c r="GO33" s="8">
        <f>IF(tLayerCondtn!H27="C",tLayerCondtn!K27,0)</f>
        <v>0</v>
      </c>
      <c r="GP33" s="8">
        <v>0</v>
      </c>
      <c r="GQ33" s="8">
        <v>0</v>
      </c>
      <c r="GR33" s="8">
        <f>IF(OR(tLayerCondtn!H27="C",tLayerCondtn!H27="CB"),tLayerCondtn!L27,0)</f>
        <v>0</v>
      </c>
      <c r="GS33" s="8">
        <v>0</v>
      </c>
      <c r="GT33" s="8">
        <v>0</v>
      </c>
      <c r="GU33" s="8">
        <f>IF(tLayerCondtn!H27="CB",tLayerCondtn!I27,0)</f>
        <v>0</v>
      </c>
      <c r="GV33" s="8">
        <v>0</v>
      </c>
      <c r="GW33" s="8">
        <v>0</v>
      </c>
      <c r="GX33" s="8">
        <f>IF(tLayerCondtn!H27="B",tLayerCondtn!I27,IF(tLayerCondtn!H27="E",tLayerCondtn!J27,0))</f>
        <v>100000000</v>
      </c>
    </row>
    <row r="34" spans="1:206" x14ac:dyDescent="0.25">
      <c r="A34" s="11" t="str">
        <f>VLOOKUP(VLOOKUP(tLayerCondtn!C28,tExpSet_tCntrct_tLayer!$A$10:$AA$11,2,0),tExpSet_tCntrct_tLayer!$A$2:$H$3,2,0)</f>
        <v>Rowwise</v>
      </c>
      <c r="B34" s="9"/>
      <c r="C34" s="9"/>
      <c r="D34" s="10">
        <f>VLOOKUP(tLayerCondtn!C28,tExpSet_tCntrct_tLayer!$A$10:$AA$11,3,0)</f>
        <v>1</v>
      </c>
      <c r="E34" s="10" t="str">
        <f>VLOOKUP(tLayerCondtn!C28,tExpSet_tCntrct_tLayer!$A$10:$AA$11,12,0)</f>
        <v>ABC</v>
      </c>
      <c r="F34" s="9"/>
      <c r="G34" s="10" t="str">
        <f>VLOOKUP(tLayerCondtn!C28,tExpSet_tCntrct_tLayer!$A$10:$AA$11,5,0)</f>
        <v>S</v>
      </c>
      <c r="H34" s="10">
        <f>VLOOKUP(tLayerCondtn!C28,tExpSet_tCntrct_tLayer!$A$10:$AA$11,16,0)</f>
        <v>0</v>
      </c>
      <c r="I34" s="9"/>
      <c r="J34" s="10" t="str">
        <f>VLOOKUP(tLayerCondtn!C28,tExpSet_tCntrct_tLayer!$A$10:$AA$11,7,0)</f>
        <v>USD</v>
      </c>
      <c r="K34" s="10" t="str">
        <f>VLOOKUP(tLayerCondtn!C28,tExpSet_tCntrct_tLayer!$A$10:$AA$11,20,0)</f>
        <v>NULL</v>
      </c>
      <c r="L34" s="10" t="str">
        <f>VLOOKUP(tLayerCondtn!C28,tExpSet_tCntrct_tLayer!$A$10:$AA$11,21,0)</f>
        <v>NULL</v>
      </c>
      <c r="M34" s="10" t="str">
        <f>VLOOKUP(tLayerCondtn!C28,tExpSet_tCntrct_tLayer!$A$10:$AA$11,22,0)</f>
        <v>NULL</v>
      </c>
      <c r="N34" s="10" t="str">
        <f>VLOOKUP(tLayerCondtn!C28,tExpSet_tCntrct_tLayer!$A$10:$AA$11,23,0)</f>
        <v>NULL</v>
      </c>
      <c r="O34" s="10" t="str">
        <f>VLOOKUP(tLayerCondtn!C28,tExpSet_tCntrct_tLayer!$A$10:$AA$11,24,0)</f>
        <v>NULL</v>
      </c>
      <c r="P34" s="11" t="str">
        <f>VLOOKUP(VLOOKUP(tLayerCondtn!C28,tExpSet_tCntrct_tLayer!$A$10:$AA$11,6,0),ForPerilLookUp!$E$2:$H$6,3,0)</f>
        <v>QEQ;QFF;QLS;BFR;OO1;QSL;XX1;WSS;WW2;MM1;QTS;BBF;ZZ1</v>
      </c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10">
        <f>VLOOKUP(tLayerCondtn!B28,tExpSet_tCntrct_tLayer!$A$15:$R$18,3,0)</f>
        <v>2</v>
      </c>
      <c r="BN34" s="111"/>
      <c r="BO34" s="35">
        <f>VLOOKUP(tLayerCondtn!C28,tExpSet_tCntrct_tLayer!$A$10:$AA$11,8,0)</f>
        <v>43466</v>
      </c>
      <c r="BP34" s="13">
        <f>VLOOKUP(tLayerCondtn!C28,tExpSet_tCntrct_tLayer!$A$10:$AA$11,9,0)</f>
        <v>43831</v>
      </c>
      <c r="BQ34" s="53">
        <f>VLOOKUP(tLayerCondtn!C28,tExpSet_tCntrct_tLayer!$A$10:$AA$11,13,0)</f>
        <v>0</v>
      </c>
      <c r="BR34" s="10">
        <f>VLOOKUP(tLayerCondtn!C28,tExpSet_tCntrct_tLayer!$A$10:$AA$11,14,0)</f>
        <v>0</v>
      </c>
      <c r="BS34" s="10">
        <f>VLOOKUP(tLayerCondtn!C28,tExpSet_tCntrct_tLayer!$A$10:$AA$11,15,0)</f>
        <v>0</v>
      </c>
      <c r="BT34" s="10" t="str">
        <f>VLOOKUP(tLayerCondtn!C28,tExpSet_tCntrct_tLayer!$A$10:$AA$11,10,0)</f>
        <v>Commercial</v>
      </c>
      <c r="BU34" s="9"/>
      <c r="BV34" s="11" t="str">
        <f>VLOOKUP(VLOOKUP(tLayerCondtn!B28,tExpSet_tCntrct_tLayer!$A$15:$R$18,4,0),ForPerilLookUp!$E$2:$H$6,3,0)</f>
        <v>QEQ;QFF;QLS;BFR;OO1;QSL;XX1;WSS;WW2;MM1;QTS;BBF;ZZ1</v>
      </c>
      <c r="BW34" s="10">
        <f>VLOOKUP(tLayerCondtn!B28,tExpSet_tCntrct_tLayer!$A$15:$R$18,13,0)</f>
        <v>10000</v>
      </c>
      <c r="BX34" s="9"/>
      <c r="BY34" s="9"/>
      <c r="BZ34" s="9"/>
      <c r="CA34" s="9"/>
      <c r="CB34" s="8">
        <f>IF(VLOOKUP(tLayerCondtn!B28,tExpSet_tCntrct_tLayer!$A$15:$R$18,5,0)="E",VLOOKUP(tLayerCondtn!B28,tExpSet_tCntrct_tLayer!$A$15:$R$18,7,0),0)</f>
        <v>0.02</v>
      </c>
      <c r="CC34" s="8">
        <f>IF(VLOOKUP(tLayerCondtn!B28,tExpSet_tCntrct_tLayer!$A$15:$R$18,5,0)="E",VLOOKUP(tLayerCondtn!B28,tExpSet_tCntrct_tLayer!$A$15:$R$18,6,0),IF(VLOOKUP(tLayerCondtn!B28,tExpSet_tCntrct_tLayer!$A$15:$R$18,5,0)="N",0,0))</f>
        <v>5000000</v>
      </c>
      <c r="CD34" s="8">
        <f>IF(VLOOKUP(tLayerCondtn!B28,tExpSet_tCntrct_tLayer!$A$15:$R$18,5,0)="E",VLOOKUP(tLayerCondtn!B28,tExpSet_tCntrct_tLayer!$A$15:$R$18,9,0),0)</f>
        <v>12500000</v>
      </c>
      <c r="CE34" s="9"/>
      <c r="CF34" s="11" t="str">
        <f>VLOOKUP(VLOOKUP(tLayerCondtn!B28,tExpSet_tCntrct_tLayer!$A$15:$R$18,4,0),ForPerilLookUp!$E$2:$H$6,3,0)</f>
        <v>QEQ;QFF;QLS;BFR;OO1;QSL;XX1;WSS;WW2;MM1;QTS;BBF;ZZ1</v>
      </c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8" t="str">
        <f>IF(VLOOKUP(tLayerCondtn!B28,tExpSet_tCntrct_tLayer!$A$15:$R$18,10,0)="FR",2,"")</f>
        <v/>
      </c>
      <c r="DG34" s="8" t="str">
        <f>IF(VLOOKUP(tLayerCondtn!B28,tExpSet_tCntrct_tLayer!$A$15:$R$18,10,0)="PL",1,"")</f>
        <v/>
      </c>
      <c r="DH34" s="8" t="str">
        <f>IF(OR(OR(VLOOKUP(tLayerCondtn!B28,tExpSet_tCntrct_tLayer!$A$15:$R$18,10,0)="B",VLOOKUP(tLayerCondtn!B28,tExpSet_tCntrct_tLayer!$A$15:$R$18,10,0)="FR"),
VLOOKUP(tLayerCondtn!B28,tExpSet_tCntrct_tLayer!$A$15:$R$18,10,0)="PL"),VLOOKUP(tLayerCondtn!B28,tExpSet_tCntrct_tLayer!$A$15:$R$18,11,0),"")</f>
        <v/>
      </c>
      <c r="DI34" s="8" t="str">
        <f>IF(OR(VLOOKUP(tLayerCondtn!B28,tExpSet_tCntrct_tLayer!$A$15:$R$18,10,0)="MI",VLOOKUP(tLayerCondtn!B28,tExpSet_tCntrct_tLayer!$A$15:$R$18,10,0)="MM"),VLOOKUP(tLayerCondtn!B28,tExpSet_tCntrct_tLayer!$A$15:$R$18,11,0),"")</f>
        <v/>
      </c>
      <c r="DJ34" s="8" t="str">
        <f>IF(OR(VLOOKUP(tLayerCondtn!B28,tExpSet_tCntrct_tLayer!$A$15:$R$18,10,0)="MA",VLOOKUP(tLayerCondtn!B28,tExpSet_tCntrct_tLayer!$A$15:$R$18,10,0)="MM"),VLOOKUP(tLayerCondtn!B28,tExpSet_tCntrct_tLayer!$A$15:$R$18,12,0),"")</f>
        <v/>
      </c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8">
        <v>0</v>
      </c>
      <c r="EA34" s="8">
        <v>0</v>
      </c>
      <c r="EB34" s="8">
        <f>IF(VLOOKUP(tLayerCondtn!B28,tExpSet_tCntrct_tLayer!$A$15:$R$18,5,0)="B",VLOOKUP(tLayerCondtn!B28,tExpSet_tCntrct_tLayer!$A$15:$R$18,6,0),IF(VLOOKUP(tLayerCondtn!B28,tExpSet_tCntrct_tLayer!$A$15:$R$18,5,0)="N",0,0))</f>
        <v>0</v>
      </c>
      <c r="EC34" s="2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9"/>
      <c r="EV34" s="9"/>
      <c r="EW34" s="9"/>
      <c r="EX34" s="9"/>
      <c r="EY34" s="9"/>
      <c r="EZ34" s="10">
        <f>VLOOKUP(CONCATENATE(tLayerCondtn!C28,"_",tLayerCondtn!F28),ForCondNumber!$G$92:$J$105,4,0)</f>
        <v>20</v>
      </c>
      <c r="FA34" s="10" t="str">
        <f>tLayerCondtn!F28</f>
        <v>FL_OTHER</v>
      </c>
      <c r="FB34" s="14" t="str">
        <f>VLOOKUP(tLayerCondtn!E28,ForPerilLookUp!$E$2:$H$6,3)</f>
        <v>OO1</v>
      </c>
      <c r="FC34" s="8">
        <v>0</v>
      </c>
      <c r="FD34" s="8">
        <v>0</v>
      </c>
      <c r="FE34" s="8">
        <f>IF(tLayerCondtn!H28="C", tLayerCondtn!P28,0)</f>
        <v>0</v>
      </c>
      <c r="FF34" s="9"/>
      <c r="FG34" s="9"/>
      <c r="FH34" s="8">
        <v>0</v>
      </c>
      <c r="FI34" s="8">
        <v>0</v>
      </c>
      <c r="FJ34" s="8">
        <f>IF(tLayerCondtn!H28="C", tLayerCondtn!Q28,0)</f>
        <v>0</v>
      </c>
      <c r="FK34" s="9"/>
      <c r="FL34" s="9"/>
      <c r="FM34" s="8">
        <v>0</v>
      </c>
      <c r="FN34" s="8">
        <v>0</v>
      </c>
      <c r="FO34" s="8">
        <f>IF(tLayerCondtn!H28="C", tLayerCondtn!R28,0)</f>
        <v>0</v>
      </c>
      <c r="FP34" s="9"/>
      <c r="FQ34" s="9"/>
      <c r="FR34" s="8">
        <v>0</v>
      </c>
      <c r="FS34" s="8">
        <v>0</v>
      </c>
      <c r="FT34" s="8">
        <f>IF(OR(tLayerCondtn!H28="C",tLayerCondtn!H28="CB"), tLayerCondtn!S28,0)</f>
        <v>0</v>
      </c>
      <c r="FU34" s="9"/>
      <c r="FV34" s="9"/>
      <c r="FW34" s="8">
        <v>0</v>
      </c>
      <c r="FX34" s="8">
        <v>0</v>
      </c>
      <c r="FY34" s="8">
        <f>IF(tLayerCondtn!H28="CB", tLayerCondtn!P28,0)</f>
        <v>0</v>
      </c>
      <c r="FZ34" s="9"/>
      <c r="GA34" s="9"/>
      <c r="GB34" s="8">
        <v>0</v>
      </c>
      <c r="GC34" s="8">
        <v>0</v>
      </c>
      <c r="GD34" s="8">
        <v>0</v>
      </c>
      <c r="GE34" s="8">
        <f>IF(OR(OR(OR(AND(tLayerCondtn!H28 ="B",tLayerCondtn!M28 ="MI"),AND(tLayerCondtn!H28 ="B",tLayerCondtn!M28 ="MM")),
AND(tLayerCondtn!H28 ="E",tLayerCondtn!M28 ="MI")),
AND(tLayerCondtn!H28 ="E",tLayerCondtn!M28 ="MM")),
tLayerCondtn!N28,0)</f>
        <v>50000</v>
      </c>
      <c r="GF34" s="8">
        <f>IF(OR(OR(OR(AND(tLayerCondtn!H28 ="B",tLayerCondtn!M28 ="MA"),AND(tLayerCondtn!H28 ="B",tLayerCondtn!M28 ="MM")),
AND(tLayerCondtn!H28 ="E",tLayerCondtn!M28 ="MA")),
AND(tLayerCondtn!H28 ="E",tLayerCondtn!M28 ="MM")),
tLayerCondtn!O28,0)</f>
        <v>0</v>
      </c>
      <c r="GG34" s="8">
        <v>0</v>
      </c>
      <c r="GH34" s="8">
        <v>0</v>
      </c>
      <c r="GI34" s="8">
        <f>IF(tLayerCondtn!H28="C",tLayerCondtn!I28,0)</f>
        <v>0</v>
      </c>
      <c r="GJ34" s="8">
        <v>0</v>
      </c>
      <c r="GK34" s="8">
        <v>0</v>
      </c>
      <c r="GL34" s="8">
        <f>IF(tLayerCondtn!H28="C",tLayerCondtn!J28,0)</f>
        <v>0</v>
      </c>
      <c r="GM34" s="8">
        <v>0</v>
      </c>
      <c r="GN34" s="8">
        <v>0</v>
      </c>
      <c r="GO34" s="8">
        <f>IF(tLayerCondtn!H28="C",tLayerCondtn!K28,0)</f>
        <v>0</v>
      </c>
      <c r="GP34" s="8">
        <v>0</v>
      </c>
      <c r="GQ34" s="8">
        <v>0</v>
      </c>
      <c r="GR34" s="8">
        <f>IF(OR(tLayerCondtn!H28="C",tLayerCondtn!H28="CB"),tLayerCondtn!L28,0)</f>
        <v>0</v>
      </c>
      <c r="GS34" s="8">
        <v>0</v>
      </c>
      <c r="GT34" s="8">
        <v>0</v>
      </c>
      <c r="GU34" s="8">
        <f>IF(tLayerCondtn!H28="CB",tLayerCondtn!I28,0)</f>
        <v>0</v>
      </c>
      <c r="GV34" s="8">
        <v>0</v>
      </c>
      <c r="GW34" s="8">
        <v>0</v>
      </c>
      <c r="GX34" s="8">
        <f>IF(tLayerCondtn!H28="B",tLayerCondtn!I28,IF(tLayerCondtn!H28="E",tLayerCondtn!J28,0))</f>
        <v>999999999999</v>
      </c>
    </row>
    <row r="35" spans="1:206" x14ac:dyDescent="0.25">
      <c r="A35" s="11" t="str">
        <f>VLOOKUP(VLOOKUP(tLayerCondtn!C29,tExpSet_tCntrct_tLayer!$A$10:$AA$11,2,0),tExpSet_tCntrct_tLayer!$A$2:$H$3,2,0)</f>
        <v>Rowwise</v>
      </c>
      <c r="B35" s="9"/>
      <c r="C35" s="9"/>
      <c r="D35" s="10">
        <f>VLOOKUP(tLayerCondtn!C29,tExpSet_tCntrct_tLayer!$A$10:$AA$11,3,0)</f>
        <v>1</v>
      </c>
      <c r="E35" s="10" t="str">
        <f>VLOOKUP(tLayerCondtn!C29,tExpSet_tCntrct_tLayer!$A$10:$AA$11,12,0)</f>
        <v>ABC</v>
      </c>
      <c r="F35" s="9"/>
      <c r="G35" s="10" t="str">
        <f>VLOOKUP(tLayerCondtn!C29,tExpSet_tCntrct_tLayer!$A$10:$AA$11,5,0)</f>
        <v>S</v>
      </c>
      <c r="H35" s="10">
        <f>VLOOKUP(tLayerCondtn!C29,tExpSet_tCntrct_tLayer!$A$10:$AA$11,16,0)</f>
        <v>0</v>
      </c>
      <c r="I35" s="9"/>
      <c r="J35" s="10" t="str">
        <f>VLOOKUP(tLayerCondtn!C29,tExpSet_tCntrct_tLayer!$A$10:$AA$11,7,0)</f>
        <v>USD</v>
      </c>
      <c r="K35" s="10" t="str">
        <f>VLOOKUP(tLayerCondtn!C29,tExpSet_tCntrct_tLayer!$A$10:$AA$11,20,0)</f>
        <v>NULL</v>
      </c>
      <c r="L35" s="10" t="str">
        <f>VLOOKUP(tLayerCondtn!C29,tExpSet_tCntrct_tLayer!$A$10:$AA$11,21,0)</f>
        <v>NULL</v>
      </c>
      <c r="M35" s="10" t="str">
        <f>VLOOKUP(tLayerCondtn!C29,tExpSet_tCntrct_tLayer!$A$10:$AA$11,22,0)</f>
        <v>NULL</v>
      </c>
      <c r="N35" s="10" t="str">
        <f>VLOOKUP(tLayerCondtn!C29,tExpSet_tCntrct_tLayer!$A$10:$AA$11,23,0)</f>
        <v>NULL</v>
      </c>
      <c r="O35" s="10" t="str">
        <f>VLOOKUP(tLayerCondtn!C29,tExpSet_tCntrct_tLayer!$A$10:$AA$11,24,0)</f>
        <v>NULL</v>
      </c>
      <c r="P35" s="11" t="str">
        <f>VLOOKUP(VLOOKUP(tLayerCondtn!C29,tExpSet_tCntrct_tLayer!$A$10:$AA$11,6,0),ForPerilLookUp!$E$2:$H$6,3,0)</f>
        <v>QEQ;QFF;QLS;BFR;OO1;QSL;XX1;WSS;WW2;MM1;QTS;BBF;ZZ1</v>
      </c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10">
        <f>VLOOKUP(tLayerCondtn!B29,tExpSet_tCntrct_tLayer!$A$15:$R$18,3,0)</f>
        <v>2</v>
      </c>
      <c r="BN35" s="111"/>
      <c r="BO35" s="35">
        <f>VLOOKUP(tLayerCondtn!C29,tExpSet_tCntrct_tLayer!$A$10:$AA$11,8,0)</f>
        <v>43466</v>
      </c>
      <c r="BP35" s="13">
        <f>VLOOKUP(tLayerCondtn!C29,tExpSet_tCntrct_tLayer!$A$10:$AA$11,9,0)</f>
        <v>43831</v>
      </c>
      <c r="BQ35" s="53">
        <f>VLOOKUP(tLayerCondtn!C29,tExpSet_tCntrct_tLayer!$A$10:$AA$11,13,0)</f>
        <v>0</v>
      </c>
      <c r="BR35" s="10">
        <f>VLOOKUP(tLayerCondtn!C29,tExpSet_tCntrct_tLayer!$A$10:$AA$11,14,0)</f>
        <v>0</v>
      </c>
      <c r="BS35" s="10">
        <f>VLOOKUP(tLayerCondtn!C29,tExpSet_tCntrct_tLayer!$A$10:$AA$11,15,0)</f>
        <v>0</v>
      </c>
      <c r="BT35" s="10" t="str">
        <f>VLOOKUP(tLayerCondtn!C29,tExpSet_tCntrct_tLayer!$A$10:$AA$11,10,0)</f>
        <v>Commercial</v>
      </c>
      <c r="BU35" s="9"/>
      <c r="BV35" s="11" t="str">
        <f>VLOOKUP(VLOOKUP(tLayerCondtn!B29,tExpSet_tCntrct_tLayer!$A$15:$R$18,4,0),ForPerilLookUp!$E$2:$H$6,3,0)</f>
        <v>QEQ;QFF;QLS;BFR;OO1;QSL;XX1;WSS;WW2;MM1;QTS;BBF;ZZ1</v>
      </c>
      <c r="BW35" s="10">
        <f>VLOOKUP(tLayerCondtn!B29,tExpSet_tCntrct_tLayer!$A$15:$R$18,13,0)</f>
        <v>10000</v>
      </c>
      <c r="BX35" s="9"/>
      <c r="BY35" s="9"/>
      <c r="BZ35" s="9"/>
      <c r="CA35" s="9"/>
      <c r="CB35" s="8">
        <f>IF(VLOOKUP(tLayerCondtn!B29,tExpSet_tCntrct_tLayer!$A$15:$R$18,5,0)="E",VLOOKUP(tLayerCondtn!B29,tExpSet_tCntrct_tLayer!$A$15:$R$18,7,0),0)</f>
        <v>0.02</v>
      </c>
      <c r="CC35" s="8">
        <f>IF(VLOOKUP(tLayerCondtn!B29,tExpSet_tCntrct_tLayer!$A$15:$R$18,5,0)="E",VLOOKUP(tLayerCondtn!B29,tExpSet_tCntrct_tLayer!$A$15:$R$18,6,0),IF(VLOOKUP(tLayerCondtn!B29,tExpSet_tCntrct_tLayer!$A$15:$R$18,5,0)="N",0,0))</f>
        <v>5000000</v>
      </c>
      <c r="CD35" s="8">
        <f>IF(VLOOKUP(tLayerCondtn!B29,tExpSet_tCntrct_tLayer!$A$15:$R$18,5,0)="E",VLOOKUP(tLayerCondtn!B29,tExpSet_tCntrct_tLayer!$A$15:$R$18,9,0),0)</f>
        <v>12500000</v>
      </c>
      <c r="CE35" s="9"/>
      <c r="CF35" s="11" t="str">
        <f>VLOOKUP(VLOOKUP(tLayerCondtn!B29,tExpSet_tCntrct_tLayer!$A$15:$R$18,4,0),ForPerilLookUp!$E$2:$H$6,3,0)</f>
        <v>QEQ;QFF;QLS;BFR;OO1;QSL;XX1;WSS;WW2;MM1;QTS;BBF;ZZ1</v>
      </c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8" t="str">
        <f>IF(VLOOKUP(tLayerCondtn!B29,tExpSet_tCntrct_tLayer!$A$15:$R$18,10,0)="FR",2,"")</f>
        <v/>
      </c>
      <c r="DG35" s="8" t="str">
        <f>IF(VLOOKUP(tLayerCondtn!B29,tExpSet_tCntrct_tLayer!$A$15:$R$18,10,0)="PL",1,"")</f>
        <v/>
      </c>
      <c r="DH35" s="8" t="str">
        <f>IF(OR(OR(VLOOKUP(tLayerCondtn!B29,tExpSet_tCntrct_tLayer!$A$15:$R$18,10,0)="B",VLOOKUP(tLayerCondtn!B29,tExpSet_tCntrct_tLayer!$A$15:$R$18,10,0)="FR"),
VLOOKUP(tLayerCondtn!B29,tExpSet_tCntrct_tLayer!$A$15:$R$18,10,0)="PL"),VLOOKUP(tLayerCondtn!B29,tExpSet_tCntrct_tLayer!$A$15:$R$18,11,0),"")</f>
        <v/>
      </c>
      <c r="DI35" s="8" t="str">
        <f>IF(OR(VLOOKUP(tLayerCondtn!B29,tExpSet_tCntrct_tLayer!$A$15:$R$18,10,0)="MI",VLOOKUP(tLayerCondtn!B29,tExpSet_tCntrct_tLayer!$A$15:$R$18,10,0)="MM"),VLOOKUP(tLayerCondtn!B29,tExpSet_tCntrct_tLayer!$A$15:$R$18,11,0),"")</f>
        <v/>
      </c>
      <c r="DJ35" s="8" t="str">
        <f>IF(OR(VLOOKUP(tLayerCondtn!B29,tExpSet_tCntrct_tLayer!$A$15:$R$18,10,0)="MA",VLOOKUP(tLayerCondtn!B29,tExpSet_tCntrct_tLayer!$A$15:$R$18,10,0)="MM"),VLOOKUP(tLayerCondtn!B29,tExpSet_tCntrct_tLayer!$A$15:$R$18,12,0),"")</f>
        <v/>
      </c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8">
        <v>0</v>
      </c>
      <c r="EA35" s="8">
        <v>0</v>
      </c>
      <c r="EB35" s="8">
        <f>IF(VLOOKUP(tLayerCondtn!B29,tExpSet_tCntrct_tLayer!$A$15:$R$18,5,0)="B",VLOOKUP(tLayerCondtn!B29,tExpSet_tCntrct_tLayer!$A$15:$R$18,6,0),IF(VLOOKUP(tLayerCondtn!B29,tExpSet_tCntrct_tLayer!$A$15:$R$18,5,0)="N",0,0))</f>
        <v>0</v>
      </c>
      <c r="EC35" s="2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9"/>
      <c r="EV35" s="9"/>
      <c r="EW35" s="9"/>
      <c r="EX35" s="9"/>
      <c r="EY35" s="9"/>
      <c r="EZ35" s="10">
        <f>VLOOKUP(CONCATENATE(tLayerCondtn!C29,"_",tLayerCondtn!F29),ForCondNumber!$G$92:$J$105,4,0)</f>
        <v>21</v>
      </c>
      <c r="FA35" s="10" t="str">
        <f>tLayerCondtn!F29</f>
        <v>AOP</v>
      </c>
      <c r="FB35" s="14" t="str">
        <f>VLOOKUP(tLayerCondtn!E29,ForPerilLookUp!$E$2:$H$6,3)</f>
        <v>BFR;XX1;MM1;ZZ1</v>
      </c>
      <c r="FC35" s="8">
        <v>0</v>
      </c>
      <c r="FD35" s="8">
        <v>0</v>
      </c>
      <c r="FE35" s="8">
        <f>IF(tLayerCondtn!H29="C", tLayerCondtn!P29,0)</f>
        <v>0</v>
      </c>
      <c r="FF35" s="9"/>
      <c r="FG35" s="9"/>
      <c r="FH35" s="8">
        <v>0</v>
      </c>
      <c r="FI35" s="8">
        <v>0</v>
      </c>
      <c r="FJ35" s="8">
        <f>IF(tLayerCondtn!H29="C", tLayerCondtn!Q29,0)</f>
        <v>0</v>
      </c>
      <c r="FK35" s="9"/>
      <c r="FL35" s="9"/>
      <c r="FM35" s="8">
        <v>0</v>
      </c>
      <c r="FN35" s="8">
        <v>0</v>
      </c>
      <c r="FO35" s="8">
        <f>IF(tLayerCondtn!H29="C", tLayerCondtn!R29,0)</f>
        <v>0</v>
      </c>
      <c r="FP35" s="9"/>
      <c r="FQ35" s="9"/>
      <c r="FR35" s="8">
        <v>0</v>
      </c>
      <c r="FS35" s="8">
        <v>0</v>
      </c>
      <c r="FT35" s="8">
        <f>IF(OR(tLayerCondtn!H29="C",tLayerCondtn!H29="CB"), tLayerCondtn!S29,0)</f>
        <v>0</v>
      </c>
      <c r="FU35" s="9"/>
      <c r="FV35" s="9"/>
      <c r="FW35" s="8">
        <v>0</v>
      </c>
      <c r="FX35" s="8">
        <v>0</v>
      </c>
      <c r="FY35" s="8">
        <f>IF(tLayerCondtn!H29="CB", tLayerCondtn!P29,0)</f>
        <v>0</v>
      </c>
      <c r="FZ35" s="9"/>
      <c r="GA35" s="9"/>
      <c r="GB35" s="8">
        <v>0</v>
      </c>
      <c r="GC35" s="8">
        <v>0</v>
      </c>
      <c r="GD35" s="8">
        <v>0</v>
      </c>
      <c r="GE35" s="8">
        <f>IF(OR(OR(OR(AND(tLayerCondtn!H29 ="B",tLayerCondtn!M29 ="MI"),AND(tLayerCondtn!H29 ="B",tLayerCondtn!M29 ="MM")),
AND(tLayerCondtn!H29 ="E",tLayerCondtn!M29 ="MI")),
AND(tLayerCondtn!H29 ="E",tLayerCondtn!M29 ="MM")),
tLayerCondtn!N29,0)</f>
        <v>50000</v>
      </c>
      <c r="GF35" s="8">
        <f>IF(OR(OR(OR(AND(tLayerCondtn!H29 ="B",tLayerCondtn!M29 ="MA"),AND(tLayerCondtn!H29 ="B",tLayerCondtn!M29 ="MM")),
AND(tLayerCondtn!H29 ="E",tLayerCondtn!M29 ="MA")),
AND(tLayerCondtn!H29 ="E",tLayerCondtn!M29 ="MM")),
tLayerCondtn!O29,0)</f>
        <v>0</v>
      </c>
      <c r="GG35" s="8">
        <v>0</v>
      </c>
      <c r="GH35" s="8">
        <v>0</v>
      </c>
      <c r="GI35" s="8">
        <f>IF(tLayerCondtn!H29="C",tLayerCondtn!I29,0)</f>
        <v>0</v>
      </c>
      <c r="GJ35" s="8">
        <v>0</v>
      </c>
      <c r="GK35" s="8">
        <v>0</v>
      </c>
      <c r="GL35" s="8">
        <f>IF(tLayerCondtn!H29="C",tLayerCondtn!J29,0)</f>
        <v>0</v>
      </c>
      <c r="GM35" s="8">
        <v>0</v>
      </c>
      <c r="GN35" s="8">
        <v>0</v>
      </c>
      <c r="GO35" s="8">
        <f>IF(tLayerCondtn!H29="C",tLayerCondtn!K29,0)</f>
        <v>0</v>
      </c>
      <c r="GP35" s="8">
        <v>0</v>
      </c>
      <c r="GQ35" s="8">
        <v>0</v>
      </c>
      <c r="GR35" s="8">
        <f>IF(OR(tLayerCondtn!H29="C",tLayerCondtn!H29="CB"),tLayerCondtn!L29,0)</f>
        <v>0</v>
      </c>
      <c r="GS35" s="8">
        <v>0</v>
      </c>
      <c r="GT35" s="8">
        <v>0</v>
      </c>
      <c r="GU35" s="8">
        <f>IF(tLayerCondtn!H29="CB",tLayerCondtn!I29,0)</f>
        <v>0</v>
      </c>
      <c r="GV35" s="8">
        <v>0</v>
      </c>
      <c r="GW35" s="8">
        <v>0</v>
      </c>
      <c r="GX35" s="8">
        <f>IF(tLayerCondtn!H29="B",tLayerCondtn!I29,IF(tLayerCondtn!H29="E",tLayerCondtn!J29,0))</f>
        <v>999999999999</v>
      </c>
    </row>
    <row r="36" spans="1:206" x14ac:dyDescent="0.25">
      <c r="BN3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39FB-5401-42D4-AFE8-3B3409F2A791}">
  <dimension ref="A1:AA18"/>
  <sheetViews>
    <sheetView topLeftCell="A6" zoomScale="70" zoomScaleNormal="70" workbookViewId="0">
      <selection activeCell="J16" sqref="J16"/>
    </sheetView>
  </sheetViews>
  <sheetFormatPr defaultRowHeight="15" x14ac:dyDescent="0.25"/>
  <cols>
    <col min="1" max="1" width="16.85546875" bestFit="1" customWidth="1"/>
    <col min="2" max="2" width="19.140625" style="2" bestFit="1" customWidth="1"/>
    <col min="3" max="3" width="18.7109375" style="2" bestFit="1" customWidth="1"/>
    <col min="4" max="4" width="19.5703125" style="2" bestFit="1" customWidth="1"/>
    <col min="5" max="5" width="19.28515625" style="2" bestFit="1" customWidth="1"/>
    <col min="6" max="6" width="13.85546875" bestFit="1" customWidth="1"/>
    <col min="7" max="7" width="15" bestFit="1" customWidth="1"/>
    <col min="8" max="8" width="14.5703125" bestFit="1" customWidth="1"/>
    <col min="9" max="9" width="15" bestFit="1" customWidth="1"/>
    <col min="10" max="10" width="20.7109375" style="2" bestFit="1" customWidth="1"/>
    <col min="11" max="11" width="11.7109375" bestFit="1" customWidth="1"/>
    <col min="12" max="12" width="13.85546875" bestFit="1" customWidth="1"/>
    <col min="13" max="13" width="15.7109375" bestFit="1" customWidth="1"/>
    <col min="14" max="14" width="15" bestFit="1" customWidth="1"/>
    <col min="15" max="15" width="8.28515625" bestFit="1" customWidth="1"/>
    <col min="16" max="16" width="18.85546875" bestFit="1" customWidth="1"/>
    <col min="17" max="17" width="12.5703125" bestFit="1" customWidth="1"/>
    <col min="18" max="18" width="13.140625" bestFit="1" customWidth="1"/>
    <col min="19" max="19" width="11.7109375" bestFit="1" customWidth="1"/>
    <col min="20" max="20" width="13.85546875" bestFit="1" customWidth="1"/>
    <col min="21" max="24" width="14.28515625" bestFit="1" customWidth="1"/>
    <col min="25" max="25" width="11.140625" bestFit="1" customWidth="1"/>
    <col min="26" max="26" width="9.7109375" bestFit="1" customWidth="1"/>
    <col min="27" max="27" width="23.5703125" bestFit="1" customWidth="1"/>
  </cols>
  <sheetData>
    <row r="1" spans="1:27" x14ac:dyDescent="0.25">
      <c r="A1" t="s">
        <v>433</v>
      </c>
      <c r="B1" s="2" t="s">
        <v>436</v>
      </c>
      <c r="C1" s="2" t="s">
        <v>422</v>
      </c>
      <c r="D1" s="2" t="s">
        <v>421</v>
      </c>
      <c r="E1" s="2" t="s">
        <v>420</v>
      </c>
      <c r="F1" t="s">
        <v>94</v>
      </c>
      <c r="G1" t="s">
        <v>412</v>
      </c>
      <c r="H1" t="s">
        <v>435</v>
      </c>
    </row>
    <row r="2" spans="1:27" x14ac:dyDescent="0.25">
      <c r="A2">
        <v>2</v>
      </c>
      <c r="B2" s="2" t="s">
        <v>538</v>
      </c>
      <c r="C2" s="2" t="s">
        <v>410</v>
      </c>
      <c r="D2" s="12">
        <v>43637.688746412037</v>
      </c>
      <c r="E2" s="12">
        <v>43637.688746412037</v>
      </c>
      <c r="F2" t="s">
        <v>409</v>
      </c>
      <c r="G2" t="s">
        <v>539</v>
      </c>
      <c r="H2" t="s">
        <v>409</v>
      </c>
    </row>
    <row r="3" spans="1:27" x14ac:dyDescent="0.25">
      <c r="A3">
        <v>3</v>
      </c>
      <c r="B3" s="2" t="s">
        <v>540</v>
      </c>
      <c r="C3" s="2" t="s">
        <v>410</v>
      </c>
      <c r="D3" s="12">
        <v>43637.688746412037</v>
      </c>
      <c r="E3" s="12">
        <v>43637.688746412037</v>
      </c>
      <c r="F3" t="s">
        <v>409</v>
      </c>
      <c r="G3" t="s">
        <v>541</v>
      </c>
      <c r="H3" t="s">
        <v>409</v>
      </c>
    </row>
    <row r="4" spans="1:27" x14ac:dyDescent="0.25">
      <c r="D4" s="12"/>
      <c r="E4" s="12"/>
    </row>
    <row r="5" spans="1:27" x14ac:dyDescent="0.25">
      <c r="D5" s="12"/>
      <c r="E5" s="12"/>
    </row>
    <row r="8" spans="1:2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  <c r="H8" s="2">
        <v>8</v>
      </c>
      <c r="I8" s="2">
        <v>9</v>
      </c>
      <c r="J8" s="2">
        <v>10</v>
      </c>
      <c r="K8" s="2">
        <v>11</v>
      </c>
      <c r="L8" s="2">
        <v>12</v>
      </c>
      <c r="M8" s="2">
        <v>13</v>
      </c>
      <c r="N8" s="2">
        <v>14</v>
      </c>
      <c r="O8" s="2">
        <v>15</v>
      </c>
      <c r="P8" s="2">
        <v>16</v>
      </c>
      <c r="Q8" s="2">
        <v>17</v>
      </c>
      <c r="R8" s="2">
        <v>18</v>
      </c>
      <c r="S8" s="2">
        <v>19</v>
      </c>
      <c r="T8" s="2">
        <v>20</v>
      </c>
      <c r="U8" s="2">
        <v>21</v>
      </c>
      <c r="V8" s="2">
        <v>22</v>
      </c>
      <c r="W8" s="2">
        <v>23</v>
      </c>
      <c r="X8" s="2">
        <v>24</v>
      </c>
      <c r="Y8" s="2">
        <v>25</v>
      </c>
      <c r="Z8" s="2">
        <v>26</v>
      </c>
      <c r="AA8" s="2">
        <v>27</v>
      </c>
    </row>
    <row r="9" spans="1:27" x14ac:dyDescent="0.25">
      <c r="A9" t="s">
        <v>434</v>
      </c>
      <c r="B9" s="2" t="s">
        <v>433</v>
      </c>
      <c r="C9" s="2" t="s">
        <v>432</v>
      </c>
      <c r="D9" s="2" t="s">
        <v>431</v>
      </c>
      <c r="E9" s="2" t="s">
        <v>430</v>
      </c>
      <c r="F9" t="s">
        <v>429</v>
      </c>
      <c r="G9" t="s">
        <v>3</v>
      </c>
      <c r="H9" t="s">
        <v>2</v>
      </c>
      <c r="I9" t="s">
        <v>428</v>
      </c>
      <c r="J9" s="2" t="s">
        <v>427</v>
      </c>
      <c r="K9" t="s">
        <v>426</v>
      </c>
      <c r="L9" t="s">
        <v>425</v>
      </c>
      <c r="M9" t="s">
        <v>0</v>
      </c>
      <c r="N9" t="s">
        <v>1</v>
      </c>
      <c r="O9" t="s">
        <v>424</v>
      </c>
      <c r="P9" t="s">
        <v>423</v>
      </c>
      <c r="Q9" t="s">
        <v>422</v>
      </c>
      <c r="R9" t="s">
        <v>421</v>
      </c>
      <c r="S9" t="s">
        <v>420</v>
      </c>
      <c r="T9" t="s">
        <v>419</v>
      </c>
      <c r="U9" t="s">
        <v>418</v>
      </c>
      <c r="V9" t="s">
        <v>417</v>
      </c>
      <c r="W9" t="s">
        <v>416</v>
      </c>
      <c r="X9" t="s">
        <v>415</v>
      </c>
      <c r="Y9" t="s">
        <v>414</v>
      </c>
      <c r="Z9" t="s">
        <v>413</v>
      </c>
      <c r="AA9" t="s">
        <v>412</v>
      </c>
    </row>
    <row r="10" spans="1:27" x14ac:dyDescent="0.25">
      <c r="A10">
        <v>1</v>
      </c>
      <c r="B10" s="2">
        <v>2</v>
      </c>
      <c r="C10" s="2">
        <v>1</v>
      </c>
      <c r="D10" s="2" t="s">
        <v>411</v>
      </c>
      <c r="E10" s="2" t="s">
        <v>346</v>
      </c>
      <c r="F10">
        <v>211967</v>
      </c>
      <c r="G10" t="s">
        <v>51</v>
      </c>
      <c r="H10" s="6">
        <v>43466</v>
      </c>
      <c r="I10" s="6">
        <v>43831</v>
      </c>
      <c r="J10" s="2" t="s">
        <v>96</v>
      </c>
      <c r="K10" t="s">
        <v>20</v>
      </c>
      <c r="L10" t="s">
        <v>526</v>
      </c>
      <c r="Q10" t="s">
        <v>410</v>
      </c>
      <c r="R10" s="5">
        <v>43634.455079201391</v>
      </c>
      <c r="S10" s="5">
        <v>43634.413433136571</v>
      </c>
      <c r="T10" t="s">
        <v>409</v>
      </c>
      <c r="U10" t="s">
        <v>409</v>
      </c>
      <c r="V10" t="s">
        <v>409</v>
      </c>
      <c r="W10" t="s">
        <v>409</v>
      </c>
      <c r="X10" t="s">
        <v>409</v>
      </c>
      <c r="Y10" t="s">
        <v>542</v>
      </c>
      <c r="Z10" t="s">
        <v>409</v>
      </c>
      <c r="AA10" t="s">
        <v>543</v>
      </c>
    </row>
    <row r="11" spans="1:27" x14ac:dyDescent="0.25">
      <c r="A11">
        <v>2</v>
      </c>
      <c r="B11" s="2">
        <v>3</v>
      </c>
      <c r="C11" s="2">
        <v>1</v>
      </c>
      <c r="D11" s="2" t="s">
        <v>411</v>
      </c>
      <c r="E11" s="2" t="s">
        <v>346</v>
      </c>
      <c r="F11">
        <v>211967</v>
      </c>
      <c r="G11" t="s">
        <v>51</v>
      </c>
      <c r="H11" s="6">
        <v>43466</v>
      </c>
      <c r="I11" s="6">
        <v>43831</v>
      </c>
      <c r="J11" s="2" t="s">
        <v>96</v>
      </c>
      <c r="K11" t="s">
        <v>20</v>
      </c>
      <c r="L11" t="s">
        <v>526</v>
      </c>
      <c r="Q11" t="s">
        <v>410</v>
      </c>
      <c r="R11" s="5">
        <v>43637.720233368054</v>
      </c>
      <c r="S11" s="5">
        <v>43637.678640312501</v>
      </c>
      <c r="T11" t="s">
        <v>409</v>
      </c>
      <c r="U11" t="s">
        <v>409</v>
      </c>
      <c r="V11" t="s">
        <v>409</v>
      </c>
      <c r="W11" t="s">
        <v>409</v>
      </c>
      <c r="X11" t="s">
        <v>409</v>
      </c>
      <c r="Y11" t="s">
        <v>542</v>
      </c>
      <c r="Z11" t="s">
        <v>409</v>
      </c>
      <c r="AA11" t="s">
        <v>544</v>
      </c>
    </row>
    <row r="12" spans="1:27" x14ac:dyDescent="0.25">
      <c r="H12" s="6"/>
      <c r="I12" s="6"/>
      <c r="R12" s="5"/>
      <c r="S12" s="5"/>
    </row>
    <row r="13" spans="1:27" x14ac:dyDescent="0.25">
      <c r="A13">
        <v>1</v>
      </c>
      <c r="B13" s="2">
        <v>2</v>
      </c>
      <c r="C13">
        <v>3</v>
      </c>
      <c r="D13" s="2">
        <v>4</v>
      </c>
      <c r="E13">
        <v>5</v>
      </c>
      <c r="F13" s="2">
        <v>6</v>
      </c>
      <c r="G13">
        <v>7</v>
      </c>
      <c r="H13" s="2">
        <v>8</v>
      </c>
      <c r="I13">
        <v>9</v>
      </c>
      <c r="J13" s="2">
        <v>10</v>
      </c>
      <c r="K13">
        <v>11</v>
      </c>
      <c r="L13" s="2">
        <v>12</v>
      </c>
      <c r="M13">
        <v>13</v>
      </c>
      <c r="N13" s="2">
        <v>14</v>
      </c>
      <c r="O13">
        <v>15</v>
      </c>
      <c r="P13" s="2">
        <v>16</v>
      </c>
      <c r="Q13">
        <v>17</v>
      </c>
      <c r="R13" s="5"/>
      <c r="S13" s="5"/>
    </row>
    <row r="14" spans="1:27" x14ac:dyDescent="0.25">
      <c r="A14" t="s">
        <v>437</v>
      </c>
      <c r="B14" s="2" t="s">
        <v>434</v>
      </c>
      <c r="C14" s="2" t="s">
        <v>438</v>
      </c>
      <c r="D14" s="2" t="s">
        <v>429</v>
      </c>
      <c r="E14" s="2" t="s">
        <v>439</v>
      </c>
      <c r="F14" t="s">
        <v>440</v>
      </c>
      <c r="G14" t="s">
        <v>441</v>
      </c>
      <c r="H14" t="s">
        <v>442</v>
      </c>
      <c r="I14" t="s">
        <v>443</v>
      </c>
      <c r="J14" s="2" t="s">
        <v>444</v>
      </c>
      <c r="K14" t="s">
        <v>445</v>
      </c>
      <c r="L14" t="s">
        <v>446</v>
      </c>
      <c r="M14" t="s">
        <v>447</v>
      </c>
      <c r="N14" t="s">
        <v>448</v>
      </c>
      <c r="O14" t="s">
        <v>421</v>
      </c>
      <c r="P14" t="s">
        <v>420</v>
      </c>
      <c r="Q14" t="s">
        <v>412</v>
      </c>
    </row>
    <row r="15" spans="1:27" x14ac:dyDescent="0.25">
      <c r="A15">
        <v>1</v>
      </c>
      <c r="B15" s="2">
        <v>1</v>
      </c>
      <c r="C15" s="2">
        <v>1</v>
      </c>
      <c r="D15" s="2">
        <v>211967</v>
      </c>
      <c r="E15" s="54" t="s">
        <v>344</v>
      </c>
      <c r="F15">
        <v>10000000</v>
      </c>
      <c r="G15">
        <v>0.05</v>
      </c>
      <c r="H15">
        <v>0</v>
      </c>
      <c r="I15">
        <v>2500000</v>
      </c>
      <c r="J15" s="2" t="s">
        <v>345</v>
      </c>
      <c r="K15">
        <v>222</v>
      </c>
      <c r="L15">
        <v>333</v>
      </c>
      <c r="M15">
        <v>15000</v>
      </c>
      <c r="O15" s="5">
        <v>43634.455080092594</v>
      </c>
      <c r="P15" s="5">
        <v>43634.413433333335</v>
      </c>
      <c r="Q15" t="s">
        <v>545</v>
      </c>
    </row>
    <row r="16" spans="1:27" x14ac:dyDescent="0.25">
      <c r="A16">
        <v>2</v>
      </c>
      <c r="B16" s="2">
        <v>1</v>
      </c>
      <c r="C16" s="2">
        <v>2</v>
      </c>
      <c r="D16" s="2">
        <v>211967</v>
      </c>
      <c r="E16" s="2" t="s">
        <v>344</v>
      </c>
      <c r="F16">
        <v>5000000</v>
      </c>
      <c r="G16">
        <v>0.02</v>
      </c>
      <c r="H16">
        <v>0</v>
      </c>
      <c r="I16">
        <v>12500000</v>
      </c>
      <c r="J16" s="2" t="s">
        <v>345</v>
      </c>
      <c r="K16">
        <v>0</v>
      </c>
      <c r="L16">
        <v>0</v>
      </c>
      <c r="M16">
        <v>10000</v>
      </c>
      <c r="O16" s="5">
        <v>43634.455080092594</v>
      </c>
      <c r="P16" s="5">
        <v>43634.413433333335</v>
      </c>
      <c r="Q16" t="s">
        <v>546</v>
      </c>
    </row>
    <row r="17" spans="1:17" x14ac:dyDescent="0.25">
      <c r="A17">
        <v>3</v>
      </c>
      <c r="B17" s="2">
        <v>2</v>
      </c>
      <c r="C17" s="2">
        <v>1</v>
      </c>
      <c r="D17" s="2">
        <v>211967</v>
      </c>
      <c r="E17" s="2" t="s">
        <v>344</v>
      </c>
      <c r="F17">
        <v>10000000</v>
      </c>
      <c r="G17">
        <v>0.05</v>
      </c>
      <c r="H17">
        <v>0</v>
      </c>
      <c r="I17">
        <v>2500000</v>
      </c>
      <c r="J17" s="2" t="s">
        <v>345</v>
      </c>
      <c r="K17">
        <v>0</v>
      </c>
      <c r="L17">
        <v>0</v>
      </c>
      <c r="M17">
        <v>15000</v>
      </c>
      <c r="O17" s="5">
        <v>43637.720234062501</v>
      </c>
      <c r="P17" s="5">
        <v>43637.678640312501</v>
      </c>
      <c r="Q17" t="s">
        <v>547</v>
      </c>
    </row>
    <row r="18" spans="1:17" x14ac:dyDescent="0.25">
      <c r="A18">
        <v>4</v>
      </c>
      <c r="B18" s="2">
        <v>2</v>
      </c>
      <c r="C18" s="2">
        <v>2</v>
      </c>
      <c r="D18" s="2">
        <v>211967</v>
      </c>
      <c r="E18" s="2" t="s">
        <v>344</v>
      </c>
      <c r="F18">
        <v>5000000</v>
      </c>
      <c r="G18">
        <v>0.02</v>
      </c>
      <c r="H18">
        <v>0</v>
      </c>
      <c r="I18">
        <v>12500000</v>
      </c>
      <c r="J18" s="2" t="s">
        <v>345</v>
      </c>
      <c r="K18">
        <v>0</v>
      </c>
      <c r="L18">
        <v>0</v>
      </c>
      <c r="M18">
        <v>10000</v>
      </c>
      <c r="O18" s="5">
        <v>43637.720234259257</v>
      </c>
      <c r="P18" s="5">
        <v>43637.678640474536</v>
      </c>
      <c r="Q18" t="s">
        <v>548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5EAF-BCB7-4F07-9124-308CDFE66474}">
  <dimension ref="A1:V29"/>
  <sheetViews>
    <sheetView zoomScale="70" zoomScaleNormal="70" workbookViewId="0">
      <pane ySplit="1" topLeftCell="A2" activePane="bottomLeft" state="frozen"/>
      <selection pane="bottomLeft" activeCell="I6" sqref="I6"/>
    </sheetView>
  </sheetViews>
  <sheetFormatPr defaultRowHeight="15" x14ac:dyDescent="0.25"/>
  <cols>
    <col min="1" max="1" width="19.28515625" customWidth="1"/>
    <col min="2" max="2" width="10" bestFit="1" customWidth="1"/>
    <col min="3" max="3" width="12.85546875" bestFit="1" customWidth="1"/>
    <col min="4" max="4" width="10.28515625" customWidth="1"/>
    <col min="5" max="5" width="13.85546875" bestFit="1" customWidth="1"/>
    <col min="6" max="6" width="14.42578125" bestFit="1" customWidth="1"/>
    <col min="7" max="7" width="20.140625" bestFit="1" customWidth="1"/>
    <col min="8" max="8" width="19.7109375" bestFit="1" customWidth="1"/>
    <col min="9" max="9" width="22.5703125" style="32" bestFit="1" customWidth="1"/>
    <col min="10" max="10" width="14.28515625" bestFit="1" customWidth="1"/>
    <col min="11" max="12" width="11" bestFit="1" customWidth="1"/>
    <col min="13" max="13" width="12.28515625" customWidth="1"/>
    <col min="14" max="14" width="12.42578125" bestFit="1" customWidth="1"/>
    <col min="15" max="19" width="7.42578125" customWidth="1"/>
    <col min="20" max="20" width="9.28515625" customWidth="1"/>
    <col min="21" max="21" width="13.85546875" customWidth="1"/>
    <col min="22" max="22" width="24" customWidth="1"/>
  </cols>
  <sheetData>
    <row r="1" spans="1:22" x14ac:dyDescent="0.25">
      <c r="A1" t="s">
        <v>449</v>
      </c>
      <c r="B1" t="s">
        <v>437</v>
      </c>
      <c r="C1" t="s">
        <v>434</v>
      </c>
      <c r="D1" t="s">
        <v>450</v>
      </c>
      <c r="E1" t="s">
        <v>429</v>
      </c>
      <c r="F1" t="s">
        <v>451</v>
      </c>
      <c r="H1" t="s">
        <v>439</v>
      </c>
      <c r="I1" s="32" t="s">
        <v>452</v>
      </c>
      <c r="J1" t="s">
        <v>453</v>
      </c>
      <c r="K1" t="s">
        <v>454</v>
      </c>
      <c r="L1" t="s">
        <v>455</v>
      </c>
      <c r="M1" t="s">
        <v>444</v>
      </c>
      <c r="N1" t="s">
        <v>445</v>
      </c>
      <c r="O1" t="s">
        <v>446</v>
      </c>
      <c r="P1" t="s">
        <v>456</v>
      </c>
      <c r="Q1" t="s">
        <v>457</v>
      </c>
      <c r="R1" t="s">
        <v>458</v>
      </c>
      <c r="S1" t="s">
        <v>459</v>
      </c>
      <c r="T1" t="s">
        <v>460</v>
      </c>
      <c r="U1" t="s">
        <v>461</v>
      </c>
      <c r="V1" t="s">
        <v>412</v>
      </c>
    </row>
    <row r="2" spans="1:22" x14ac:dyDescent="0.25">
      <c r="A2">
        <v>1</v>
      </c>
      <c r="B2">
        <v>1</v>
      </c>
      <c r="C2">
        <v>1</v>
      </c>
      <c r="D2" t="s">
        <v>462</v>
      </c>
      <c r="E2">
        <v>65634</v>
      </c>
      <c r="F2" t="s">
        <v>463</v>
      </c>
      <c r="G2" t="str">
        <f>CONCATENATE(C2,"_",F2)</f>
        <v>1_AOP</v>
      </c>
      <c r="H2" t="s">
        <v>343</v>
      </c>
      <c r="I2" s="32">
        <v>999999999999</v>
      </c>
      <c r="J2">
        <v>1</v>
      </c>
      <c r="K2" t="s">
        <v>817</v>
      </c>
      <c r="L2" t="s">
        <v>818</v>
      </c>
      <c r="M2" t="s">
        <v>812</v>
      </c>
      <c r="N2">
        <v>50000</v>
      </c>
      <c r="O2">
        <v>0</v>
      </c>
      <c r="P2" t="s">
        <v>813</v>
      </c>
      <c r="Q2" t="s">
        <v>814</v>
      </c>
      <c r="R2" t="s">
        <v>815</v>
      </c>
      <c r="S2" t="s">
        <v>816</v>
      </c>
      <c r="T2">
        <v>7</v>
      </c>
      <c r="U2" t="s">
        <v>409</v>
      </c>
      <c r="V2" t="s">
        <v>549</v>
      </c>
    </row>
    <row r="3" spans="1:22" x14ac:dyDescent="0.25">
      <c r="A3">
        <v>2</v>
      </c>
      <c r="B3">
        <v>1</v>
      </c>
      <c r="C3">
        <v>1</v>
      </c>
      <c r="D3" t="s">
        <v>462</v>
      </c>
      <c r="E3">
        <v>2048</v>
      </c>
      <c r="F3" t="s">
        <v>550</v>
      </c>
      <c r="G3" t="str">
        <f t="shared" ref="G3:G29" si="0">CONCATENATE(C3,"_",F3)</f>
        <v>1_FL_OTHER</v>
      </c>
      <c r="H3" t="s">
        <v>343</v>
      </c>
      <c r="I3" s="32">
        <v>999999999999</v>
      </c>
      <c r="J3">
        <v>1</v>
      </c>
      <c r="K3">
        <v>0</v>
      </c>
      <c r="L3">
        <v>0</v>
      </c>
      <c r="M3" t="s">
        <v>350</v>
      </c>
      <c r="N3">
        <v>50000</v>
      </c>
      <c r="O3">
        <v>0</v>
      </c>
      <c r="P3">
        <v>0</v>
      </c>
      <c r="Q3">
        <v>0</v>
      </c>
      <c r="R3">
        <v>0</v>
      </c>
      <c r="S3">
        <v>0</v>
      </c>
      <c r="T3">
        <v>6</v>
      </c>
      <c r="U3" t="s">
        <v>409</v>
      </c>
      <c r="V3" t="s">
        <v>551</v>
      </c>
    </row>
    <row r="4" spans="1:22" x14ac:dyDescent="0.25">
      <c r="A4">
        <v>3</v>
      </c>
      <c r="B4">
        <v>1</v>
      </c>
      <c r="C4">
        <v>1</v>
      </c>
      <c r="D4" t="s">
        <v>462</v>
      </c>
      <c r="E4">
        <v>2048</v>
      </c>
      <c r="F4" t="s">
        <v>552</v>
      </c>
      <c r="G4" t="str">
        <f t="shared" si="0"/>
        <v>1_FL_HH</v>
      </c>
      <c r="H4" t="s">
        <v>343</v>
      </c>
      <c r="I4" s="32">
        <v>100000000</v>
      </c>
      <c r="J4">
        <v>1</v>
      </c>
      <c r="K4">
        <v>0</v>
      </c>
      <c r="L4">
        <v>0</v>
      </c>
      <c r="M4" t="s">
        <v>350</v>
      </c>
      <c r="N4">
        <v>75000</v>
      </c>
      <c r="O4">
        <v>0</v>
      </c>
      <c r="P4">
        <v>0</v>
      </c>
      <c r="Q4">
        <v>0</v>
      </c>
      <c r="R4">
        <v>0</v>
      </c>
      <c r="S4">
        <v>0</v>
      </c>
      <c r="T4">
        <v>5</v>
      </c>
      <c r="U4" t="s">
        <v>409</v>
      </c>
      <c r="V4" t="s">
        <v>553</v>
      </c>
    </row>
    <row r="5" spans="1:22" x14ac:dyDescent="0.25">
      <c r="A5">
        <v>4</v>
      </c>
      <c r="B5">
        <v>1</v>
      </c>
      <c r="C5">
        <v>1</v>
      </c>
      <c r="D5" t="s">
        <v>462</v>
      </c>
      <c r="E5">
        <v>4369</v>
      </c>
      <c r="F5" t="s">
        <v>554</v>
      </c>
      <c r="G5" t="str">
        <f t="shared" si="0"/>
        <v>1_TC_OTHER</v>
      </c>
      <c r="H5" t="s">
        <v>343</v>
      </c>
      <c r="I5" s="32">
        <v>999999999999</v>
      </c>
      <c r="J5">
        <v>1</v>
      </c>
      <c r="K5">
        <v>0</v>
      </c>
      <c r="L5">
        <v>0</v>
      </c>
      <c r="M5" t="s">
        <v>350</v>
      </c>
      <c r="N5">
        <v>50000</v>
      </c>
      <c r="O5">
        <v>0</v>
      </c>
      <c r="P5">
        <v>0</v>
      </c>
      <c r="Q5">
        <v>0</v>
      </c>
      <c r="R5">
        <v>0</v>
      </c>
      <c r="S5">
        <v>0</v>
      </c>
      <c r="T5">
        <v>4</v>
      </c>
      <c r="U5" t="s">
        <v>409</v>
      </c>
      <c r="V5" t="s">
        <v>555</v>
      </c>
    </row>
    <row r="6" spans="1:22" x14ac:dyDescent="0.25">
      <c r="A6">
        <v>5</v>
      </c>
      <c r="B6">
        <v>1</v>
      </c>
      <c r="C6">
        <v>1</v>
      </c>
      <c r="D6" t="s">
        <v>462</v>
      </c>
      <c r="E6">
        <v>4369</v>
      </c>
      <c r="F6" t="s">
        <v>556</v>
      </c>
      <c r="G6" t="str">
        <f t="shared" si="0"/>
        <v>1_TC_TIER1</v>
      </c>
      <c r="H6" t="s">
        <v>343</v>
      </c>
      <c r="I6" s="32">
        <v>3500000</v>
      </c>
      <c r="J6">
        <v>1</v>
      </c>
      <c r="K6">
        <v>0</v>
      </c>
      <c r="L6">
        <v>0</v>
      </c>
      <c r="M6" t="s">
        <v>350</v>
      </c>
      <c r="N6">
        <v>75000</v>
      </c>
      <c r="O6">
        <v>0</v>
      </c>
      <c r="P6">
        <v>0</v>
      </c>
      <c r="Q6">
        <v>0</v>
      </c>
      <c r="R6">
        <v>0</v>
      </c>
      <c r="S6">
        <v>0</v>
      </c>
      <c r="T6">
        <v>3</v>
      </c>
      <c r="U6" t="s">
        <v>409</v>
      </c>
      <c r="V6" t="s">
        <v>557</v>
      </c>
    </row>
    <row r="7" spans="1:22" x14ac:dyDescent="0.25">
      <c r="A7">
        <v>6</v>
      </c>
      <c r="B7">
        <v>1</v>
      </c>
      <c r="C7">
        <v>1</v>
      </c>
      <c r="D7" t="s">
        <v>462</v>
      </c>
      <c r="E7">
        <v>139916</v>
      </c>
      <c r="F7" t="s">
        <v>558</v>
      </c>
      <c r="G7" t="str">
        <f t="shared" si="0"/>
        <v>1_EQ_OTHER</v>
      </c>
      <c r="H7" t="s">
        <v>343</v>
      </c>
      <c r="I7" s="32">
        <v>999999999999</v>
      </c>
      <c r="J7">
        <v>1</v>
      </c>
      <c r="K7">
        <v>0</v>
      </c>
      <c r="L7">
        <v>0</v>
      </c>
      <c r="M7" t="s">
        <v>350</v>
      </c>
      <c r="N7">
        <v>50000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 t="s">
        <v>409</v>
      </c>
      <c r="V7" t="s">
        <v>559</v>
      </c>
    </row>
    <row r="8" spans="1:22" x14ac:dyDescent="0.25">
      <c r="A8">
        <v>7</v>
      </c>
      <c r="B8">
        <v>1</v>
      </c>
      <c r="C8">
        <v>1</v>
      </c>
      <c r="D8" t="s">
        <v>462</v>
      </c>
      <c r="E8">
        <v>139916</v>
      </c>
      <c r="F8" t="s">
        <v>560</v>
      </c>
      <c r="G8" t="str">
        <f t="shared" si="0"/>
        <v>1_EQ_CALIFORNIA</v>
      </c>
      <c r="H8" t="s">
        <v>343</v>
      </c>
      <c r="I8" s="32">
        <v>50000000</v>
      </c>
      <c r="J8">
        <v>1</v>
      </c>
      <c r="K8">
        <v>0</v>
      </c>
      <c r="L8">
        <v>0</v>
      </c>
      <c r="M8" t="s">
        <v>350</v>
      </c>
      <c r="N8">
        <v>100000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 t="s">
        <v>409</v>
      </c>
      <c r="V8" t="s">
        <v>561</v>
      </c>
    </row>
    <row r="9" spans="1:22" x14ac:dyDescent="0.25">
      <c r="A9">
        <v>8</v>
      </c>
      <c r="B9">
        <v>2</v>
      </c>
      <c r="C9">
        <v>1</v>
      </c>
      <c r="D9" t="s">
        <v>462</v>
      </c>
      <c r="E9">
        <v>65634</v>
      </c>
      <c r="F9" t="s">
        <v>463</v>
      </c>
      <c r="G9" t="str">
        <f t="shared" si="0"/>
        <v>1_AOP</v>
      </c>
      <c r="H9" t="s">
        <v>343</v>
      </c>
      <c r="I9" s="32">
        <v>999999999999</v>
      </c>
      <c r="J9">
        <v>1</v>
      </c>
      <c r="K9">
        <v>0</v>
      </c>
      <c r="L9">
        <v>0</v>
      </c>
      <c r="M9" t="s">
        <v>350</v>
      </c>
      <c r="N9">
        <v>50000</v>
      </c>
      <c r="O9">
        <v>0</v>
      </c>
      <c r="P9">
        <v>0</v>
      </c>
      <c r="Q9">
        <v>0</v>
      </c>
      <c r="R9">
        <v>0</v>
      </c>
      <c r="S9">
        <v>0</v>
      </c>
      <c r="T9">
        <v>7</v>
      </c>
      <c r="U9" t="s">
        <v>409</v>
      </c>
      <c r="V9" t="s">
        <v>562</v>
      </c>
    </row>
    <row r="10" spans="1:22" x14ac:dyDescent="0.25">
      <c r="A10">
        <v>9</v>
      </c>
      <c r="B10">
        <v>2</v>
      </c>
      <c r="C10">
        <v>1</v>
      </c>
      <c r="D10" t="s">
        <v>462</v>
      </c>
      <c r="E10">
        <v>2048</v>
      </c>
      <c r="F10" t="s">
        <v>550</v>
      </c>
      <c r="G10" t="str">
        <f t="shared" si="0"/>
        <v>1_FL_OTHER</v>
      </c>
      <c r="H10" t="s">
        <v>343</v>
      </c>
      <c r="I10" s="32">
        <v>999999999999</v>
      </c>
      <c r="J10">
        <v>1</v>
      </c>
      <c r="K10">
        <v>0</v>
      </c>
      <c r="L10">
        <v>0</v>
      </c>
      <c r="M10" t="s">
        <v>350</v>
      </c>
      <c r="N10">
        <v>50000</v>
      </c>
      <c r="O10">
        <v>0</v>
      </c>
      <c r="P10">
        <v>0</v>
      </c>
      <c r="Q10">
        <v>0</v>
      </c>
      <c r="R10">
        <v>0</v>
      </c>
      <c r="S10">
        <v>0</v>
      </c>
      <c r="T10">
        <v>6</v>
      </c>
      <c r="U10" t="s">
        <v>409</v>
      </c>
      <c r="V10" t="s">
        <v>563</v>
      </c>
    </row>
    <row r="11" spans="1:22" x14ac:dyDescent="0.25">
      <c r="A11">
        <v>10</v>
      </c>
      <c r="B11">
        <v>2</v>
      </c>
      <c r="C11">
        <v>1</v>
      </c>
      <c r="D11" t="s">
        <v>462</v>
      </c>
      <c r="E11">
        <v>2048</v>
      </c>
      <c r="F11" t="s">
        <v>552</v>
      </c>
      <c r="G11" t="str">
        <f t="shared" si="0"/>
        <v>1_FL_HH</v>
      </c>
      <c r="H11" t="s">
        <v>343</v>
      </c>
      <c r="I11" s="32">
        <v>100000000</v>
      </c>
      <c r="J11">
        <v>1</v>
      </c>
      <c r="K11">
        <v>0</v>
      </c>
      <c r="L11">
        <v>0</v>
      </c>
      <c r="M11" t="s">
        <v>350</v>
      </c>
      <c r="N11">
        <v>75000</v>
      </c>
      <c r="O11">
        <v>0</v>
      </c>
      <c r="P11">
        <v>0</v>
      </c>
      <c r="Q11">
        <v>0</v>
      </c>
      <c r="R11">
        <v>0</v>
      </c>
      <c r="S11">
        <v>0</v>
      </c>
      <c r="T11">
        <v>5</v>
      </c>
      <c r="U11" t="s">
        <v>409</v>
      </c>
      <c r="V11" t="s">
        <v>564</v>
      </c>
    </row>
    <row r="12" spans="1:22" x14ac:dyDescent="0.25">
      <c r="A12">
        <v>11</v>
      </c>
      <c r="B12">
        <v>2</v>
      </c>
      <c r="C12">
        <v>1</v>
      </c>
      <c r="D12" t="s">
        <v>462</v>
      </c>
      <c r="E12">
        <v>4369</v>
      </c>
      <c r="F12" t="s">
        <v>554</v>
      </c>
      <c r="G12" t="str">
        <f t="shared" si="0"/>
        <v>1_TC_OTHER</v>
      </c>
      <c r="H12" t="s">
        <v>343</v>
      </c>
      <c r="I12" s="32">
        <v>999999999999</v>
      </c>
      <c r="J12">
        <v>1</v>
      </c>
      <c r="K12">
        <v>0</v>
      </c>
      <c r="L12">
        <v>0</v>
      </c>
      <c r="M12" t="s">
        <v>350</v>
      </c>
      <c r="N12">
        <v>50000</v>
      </c>
      <c r="O12">
        <v>0</v>
      </c>
      <c r="P12">
        <v>0</v>
      </c>
      <c r="Q12">
        <v>0</v>
      </c>
      <c r="R12">
        <v>0</v>
      </c>
      <c r="S12">
        <v>0</v>
      </c>
      <c r="T12">
        <v>4</v>
      </c>
      <c r="U12" t="s">
        <v>409</v>
      </c>
      <c r="V12" t="s">
        <v>565</v>
      </c>
    </row>
    <row r="13" spans="1:22" x14ac:dyDescent="0.25">
      <c r="A13">
        <v>12</v>
      </c>
      <c r="B13">
        <v>2</v>
      </c>
      <c r="C13">
        <v>1</v>
      </c>
      <c r="D13" t="s">
        <v>462</v>
      </c>
      <c r="E13">
        <v>4369</v>
      </c>
      <c r="F13" t="s">
        <v>556</v>
      </c>
      <c r="G13" t="str">
        <f t="shared" si="0"/>
        <v>1_TC_TIER1</v>
      </c>
      <c r="H13" t="s">
        <v>343</v>
      </c>
      <c r="I13" s="32">
        <v>3500000</v>
      </c>
      <c r="J13">
        <v>1</v>
      </c>
      <c r="K13">
        <v>0</v>
      </c>
      <c r="L13">
        <v>0</v>
      </c>
      <c r="M13" t="s">
        <v>350</v>
      </c>
      <c r="N13">
        <v>75000</v>
      </c>
      <c r="O13">
        <v>0</v>
      </c>
      <c r="P13">
        <v>0</v>
      </c>
      <c r="Q13">
        <v>0</v>
      </c>
      <c r="R13">
        <v>0</v>
      </c>
      <c r="S13">
        <v>0</v>
      </c>
      <c r="T13">
        <v>3</v>
      </c>
      <c r="U13" t="s">
        <v>409</v>
      </c>
      <c r="V13" t="s">
        <v>566</v>
      </c>
    </row>
    <row r="14" spans="1:22" x14ac:dyDescent="0.25">
      <c r="A14">
        <v>13</v>
      </c>
      <c r="B14">
        <v>2</v>
      </c>
      <c r="C14">
        <v>1</v>
      </c>
      <c r="D14" t="s">
        <v>462</v>
      </c>
      <c r="E14">
        <v>139916</v>
      </c>
      <c r="F14" t="s">
        <v>558</v>
      </c>
      <c r="G14" t="str">
        <f t="shared" si="0"/>
        <v>1_EQ_OTHER</v>
      </c>
      <c r="H14" t="s">
        <v>343</v>
      </c>
      <c r="I14" s="32">
        <v>999999999999</v>
      </c>
      <c r="J14">
        <v>1</v>
      </c>
      <c r="K14">
        <v>0</v>
      </c>
      <c r="L14">
        <v>0</v>
      </c>
      <c r="M14" t="s">
        <v>350</v>
      </c>
      <c r="N14">
        <v>50000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 t="s">
        <v>409</v>
      </c>
      <c r="V14" t="s">
        <v>567</v>
      </c>
    </row>
    <row r="15" spans="1:22" s="55" customFormat="1" x14ac:dyDescent="0.25">
      <c r="A15" s="55">
        <v>14</v>
      </c>
      <c r="B15" s="55">
        <v>2</v>
      </c>
      <c r="C15" s="55">
        <v>1</v>
      </c>
      <c r="D15" s="55" t="s">
        <v>462</v>
      </c>
      <c r="E15" s="55">
        <v>139916</v>
      </c>
      <c r="F15" s="55" t="s">
        <v>560</v>
      </c>
      <c r="G15" s="55" t="str">
        <f t="shared" si="0"/>
        <v>1_EQ_CALIFORNIA</v>
      </c>
      <c r="H15" s="55" t="s">
        <v>343</v>
      </c>
      <c r="I15" s="56">
        <v>50000000</v>
      </c>
      <c r="J15" s="55">
        <v>1</v>
      </c>
      <c r="K15" s="55">
        <v>0</v>
      </c>
      <c r="L15" s="55">
        <v>0</v>
      </c>
      <c r="M15" s="55" t="s">
        <v>350</v>
      </c>
      <c r="N15" s="55">
        <v>100000</v>
      </c>
      <c r="O15" s="55">
        <v>0</v>
      </c>
      <c r="P15" s="55">
        <v>0</v>
      </c>
      <c r="Q15" s="55">
        <v>0</v>
      </c>
      <c r="R15" s="55">
        <v>0</v>
      </c>
      <c r="S15" s="55">
        <v>0</v>
      </c>
      <c r="T15" s="55">
        <v>1</v>
      </c>
      <c r="U15" s="55" t="s">
        <v>409</v>
      </c>
      <c r="V15" s="55" t="s">
        <v>568</v>
      </c>
    </row>
    <row r="16" spans="1:22" x14ac:dyDescent="0.25">
      <c r="A16">
        <v>15</v>
      </c>
      <c r="B16">
        <v>3</v>
      </c>
      <c r="C16">
        <v>2</v>
      </c>
      <c r="D16" t="s">
        <v>462</v>
      </c>
      <c r="E16">
        <v>139916</v>
      </c>
      <c r="F16" t="s">
        <v>560</v>
      </c>
      <c r="G16" t="str">
        <f t="shared" si="0"/>
        <v>2_EQ_CALIFORNIA</v>
      </c>
      <c r="H16" t="s">
        <v>343</v>
      </c>
      <c r="I16" s="32">
        <v>50000000</v>
      </c>
      <c r="J16">
        <v>1</v>
      </c>
      <c r="K16">
        <v>0</v>
      </c>
      <c r="L16">
        <v>0</v>
      </c>
      <c r="M16" t="s">
        <v>350</v>
      </c>
      <c r="N16">
        <v>100000</v>
      </c>
      <c r="O16">
        <v>0</v>
      </c>
      <c r="P16">
        <v>0</v>
      </c>
      <c r="Q16">
        <v>0</v>
      </c>
      <c r="R16">
        <v>0</v>
      </c>
      <c r="S16">
        <v>0</v>
      </c>
      <c r="T16">
        <v>7</v>
      </c>
      <c r="U16" t="s">
        <v>409</v>
      </c>
      <c r="V16" t="s">
        <v>569</v>
      </c>
    </row>
    <row r="17" spans="1:22" x14ac:dyDescent="0.25">
      <c r="A17">
        <v>16</v>
      </c>
      <c r="B17">
        <v>3</v>
      </c>
      <c r="C17">
        <v>2</v>
      </c>
      <c r="D17" t="s">
        <v>462</v>
      </c>
      <c r="E17">
        <v>139916</v>
      </c>
      <c r="F17" t="s">
        <v>558</v>
      </c>
      <c r="G17" t="str">
        <f t="shared" si="0"/>
        <v>2_EQ_OTHER</v>
      </c>
      <c r="H17" t="s">
        <v>343</v>
      </c>
      <c r="I17" s="32">
        <v>999999999999</v>
      </c>
      <c r="J17">
        <v>1</v>
      </c>
      <c r="K17">
        <v>0</v>
      </c>
      <c r="L17">
        <v>0</v>
      </c>
      <c r="M17" t="s">
        <v>350</v>
      </c>
      <c r="N17">
        <v>50000</v>
      </c>
      <c r="O17">
        <v>0</v>
      </c>
      <c r="P17">
        <v>0</v>
      </c>
      <c r="Q17">
        <v>0</v>
      </c>
      <c r="R17">
        <v>0</v>
      </c>
      <c r="S17">
        <v>0</v>
      </c>
      <c r="T17">
        <v>6</v>
      </c>
      <c r="U17" t="s">
        <v>409</v>
      </c>
      <c r="V17" t="s">
        <v>570</v>
      </c>
    </row>
    <row r="18" spans="1:22" x14ac:dyDescent="0.25">
      <c r="A18">
        <v>17</v>
      </c>
      <c r="B18">
        <v>3</v>
      </c>
      <c r="C18">
        <v>2</v>
      </c>
      <c r="D18" t="s">
        <v>462</v>
      </c>
      <c r="E18">
        <v>4369</v>
      </c>
      <c r="F18" t="s">
        <v>556</v>
      </c>
      <c r="G18" t="str">
        <f t="shared" si="0"/>
        <v>2_TC_TIER1</v>
      </c>
      <c r="H18" t="s">
        <v>343</v>
      </c>
      <c r="I18" s="32">
        <v>3500000</v>
      </c>
      <c r="J18">
        <v>1</v>
      </c>
      <c r="K18">
        <v>0</v>
      </c>
      <c r="L18">
        <v>0</v>
      </c>
      <c r="M18" t="s">
        <v>350</v>
      </c>
      <c r="N18">
        <v>75000</v>
      </c>
      <c r="O18">
        <v>0</v>
      </c>
      <c r="P18">
        <v>0</v>
      </c>
      <c r="Q18">
        <v>0</v>
      </c>
      <c r="R18">
        <v>0</v>
      </c>
      <c r="S18">
        <v>0</v>
      </c>
      <c r="T18">
        <v>5</v>
      </c>
      <c r="U18" t="s">
        <v>409</v>
      </c>
      <c r="V18" t="s">
        <v>571</v>
      </c>
    </row>
    <row r="19" spans="1:22" x14ac:dyDescent="0.25">
      <c r="A19">
        <v>18</v>
      </c>
      <c r="B19">
        <v>3</v>
      </c>
      <c r="C19">
        <v>2</v>
      </c>
      <c r="D19" t="s">
        <v>462</v>
      </c>
      <c r="E19">
        <v>4369</v>
      </c>
      <c r="F19" t="s">
        <v>554</v>
      </c>
      <c r="G19" t="str">
        <f t="shared" si="0"/>
        <v>2_TC_OTHER</v>
      </c>
      <c r="H19" t="s">
        <v>343</v>
      </c>
      <c r="I19" s="32">
        <v>999999999999</v>
      </c>
      <c r="J19">
        <v>1</v>
      </c>
      <c r="K19">
        <v>0</v>
      </c>
      <c r="L19">
        <v>0</v>
      </c>
      <c r="M19" t="s">
        <v>350</v>
      </c>
      <c r="N19">
        <v>50000</v>
      </c>
      <c r="O19">
        <v>0</v>
      </c>
      <c r="P19">
        <v>0</v>
      </c>
      <c r="Q19">
        <v>0</v>
      </c>
      <c r="R19">
        <v>0</v>
      </c>
      <c r="S19">
        <v>0</v>
      </c>
      <c r="T19">
        <v>4</v>
      </c>
      <c r="U19" t="s">
        <v>409</v>
      </c>
      <c r="V19" t="s">
        <v>572</v>
      </c>
    </row>
    <row r="20" spans="1:22" x14ac:dyDescent="0.25">
      <c r="A20">
        <v>19</v>
      </c>
      <c r="B20">
        <v>3</v>
      </c>
      <c r="C20">
        <v>2</v>
      </c>
      <c r="D20" t="s">
        <v>462</v>
      </c>
      <c r="E20">
        <v>2048</v>
      </c>
      <c r="F20" t="s">
        <v>552</v>
      </c>
      <c r="G20" t="str">
        <f t="shared" si="0"/>
        <v>2_FL_HH</v>
      </c>
      <c r="H20" t="s">
        <v>343</v>
      </c>
      <c r="I20" s="32">
        <v>100000000</v>
      </c>
      <c r="J20">
        <v>1</v>
      </c>
      <c r="K20">
        <v>0</v>
      </c>
      <c r="L20">
        <v>0</v>
      </c>
      <c r="M20" t="s">
        <v>350</v>
      </c>
      <c r="N20">
        <v>75000</v>
      </c>
      <c r="O20">
        <v>0</v>
      </c>
      <c r="P20">
        <v>0</v>
      </c>
      <c r="Q20">
        <v>0</v>
      </c>
      <c r="R20">
        <v>0</v>
      </c>
      <c r="S20">
        <v>0</v>
      </c>
      <c r="T20">
        <v>3</v>
      </c>
      <c r="U20" t="s">
        <v>409</v>
      </c>
      <c r="V20" t="s">
        <v>573</v>
      </c>
    </row>
    <row r="21" spans="1:22" x14ac:dyDescent="0.25">
      <c r="A21">
        <v>20</v>
      </c>
      <c r="B21">
        <v>3</v>
      </c>
      <c r="C21">
        <v>2</v>
      </c>
      <c r="D21" t="s">
        <v>462</v>
      </c>
      <c r="E21">
        <v>2048</v>
      </c>
      <c r="F21" t="s">
        <v>550</v>
      </c>
      <c r="G21" t="str">
        <f t="shared" si="0"/>
        <v>2_FL_OTHER</v>
      </c>
      <c r="H21" t="s">
        <v>343</v>
      </c>
      <c r="I21" s="32">
        <v>999999999999</v>
      </c>
      <c r="J21">
        <v>1</v>
      </c>
      <c r="K21">
        <v>0</v>
      </c>
      <c r="L21">
        <v>0</v>
      </c>
      <c r="M21" t="s">
        <v>350</v>
      </c>
      <c r="N21">
        <v>50000</v>
      </c>
      <c r="O21">
        <v>0</v>
      </c>
      <c r="P21">
        <v>0</v>
      </c>
      <c r="Q21">
        <v>0</v>
      </c>
      <c r="R21">
        <v>0</v>
      </c>
      <c r="S21">
        <v>0</v>
      </c>
      <c r="T21">
        <v>2</v>
      </c>
      <c r="U21" t="s">
        <v>409</v>
      </c>
      <c r="V21" t="s">
        <v>574</v>
      </c>
    </row>
    <row r="22" spans="1:22" x14ac:dyDescent="0.25">
      <c r="A22">
        <v>21</v>
      </c>
      <c r="B22">
        <v>3</v>
      </c>
      <c r="C22">
        <v>2</v>
      </c>
      <c r="D22" t="s">
        <v>462</v>
      </c>
      <c r="E22">
        <v>65634</v>
      </c>
      <c r="F22" t="s">
        <v>463</v>
      </c>
      <c r="G22" t="str">
        <f t="shared" si="0"/>
        <v>2_AOP</v>
      </c>
      <c r="H22" t="s">
        <v>343</v>
      </c>
      <c r="I22" s="32">
        <v>999999999999</v>
      </c>
      <c r="J22">
        <v>1</v>
      </c>
      <c r="K22">
        <v>0</v>
      </c>
      <c r="L22">
        <v>0</v>
      </c>
      <c r="M22" t="s">
        <v>350</v>
      </c>
      <c r="N22">
        <v>50000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 t="s">
        <v>409</v>
      </c>
      <c r="V22" t="s">
        <v>575</v>
      </c>
    </row>
    <row r="23" spans="1:22" x14ac:dyDescent="0.25">
      <c r="A23">
        <v>22</v>
      </c>
      <c r="B23">
        <v>4</v>
      </c>
      <c r="C23">
        <v>2</v>
      </c>
      <c r="D23" t="s">
        <v>462</v>
      </c>
      <c r="E23">
        <v>139916</v>
      </c>
      <c r="F23" t="s">
        <v>560</v>
      </c>
      <c r="G23" t="str">
        <f t="shared" si="0"/>
        <v>2_EQ_CALIFORNIA</v>
      </c>
      <c r="H23" t="s">
        <v>343</v>
      </c>
      <c r="I23" s="32">
        <v>50000000</v>
      </c>
      <c r="J23">
        <v>1</v>
      </c>
      <c r="K23">
        <v>0</v>
      </c>
      <c r="L23">
        <v>0</v>
      </c>
      <c r="M23" t="s">
        <v>350</v>
      </c>
      <c r="N23">
        <v>100000</v>
      </c>
      <c r="O23">
        <v>0</v>
      </c>
      <c r="P23">
        <v>0</v>
      </c>
      <c r="Q23">
        <v>0</v>
      </c>
      <c r="R23">
        <v>0</v>
      </c>
      <c r="S23">
        <v>0</v>
      </c>
      <c r="T23">
        <v>7</v>
      </c>
      <c r="U23" t="s">
        <v>409</v>
      </c>
      <c r="V23" t="s">
        <v>576</v>
      </c>
    </row>
    <row r="24" spans="1:22" x14ac:dyDescent="0.25">
      <c r="A24">
        <v>23</v>
      </c>
      <c r="B24">
        <v>4</v>
      </c>
      <c r="C24">
        <v>2</v>
      </c>
      <c r="D24" t="s">
        <v>462</v>
      </c>
      <c r="E24">
        <v>139916</v>
      </c>
      <c r="F24" t="s">
        <v>558</v>
      </c>
      <c r="G24" t="str">
        <f t="shared" si="0"/>
        <v>2_EQ_OTHER</v>
      </c>
      <c r="H24" t="s">
        <v>343</v>
      </c>
      <c r="I24" s="32">
        <v>999999999999</v>
      </c>
      <c r="J24">
        <v>1</v>
      </c>
      <c r="K24">
        <v>0</v>
      </c>
      <c r="L24">
        <v>0</v>
      </c>
      <c r="M24" t="s">
        <v>350</v>
      </c>
      <c r="N24">
        <v>50000</v>
      </c>
      <c r="O24">
        <v>0</v>
      </c>
      <c r="P24">
        <v>0</v>
      </c>
      <c r="Q24">
        <v>0</v>
      </c>
      <c r="R24">
        <v>0</v>
      </c>
      <c r="S24">
        <v>0</v>
      </c>
      <c r="T24">
        <v>6</v>
      </c>
      <c r="U24" t="s">
        <v>409</v>
      </c>
      <c r="V24" t="s">
        <v>577</v>
      </c>
    </row>
    <row r="25" spans="1:22" x14ac:dyDescent="0.25">
      <c r="A25">
        <v>24</v>
      </c>
      <c r="B25">
        <v>4</v>
      </c>
      <c r="C25">
        <v>2</v>
      </c>
      <c r="D25" t="s">
        <v>462</v>
      </c>
      <c r="E25">
        <v>4369</v>
      </c>
      <c r="F25" t="s">
        <v>556</v>
      </c>
      <c r="G25" t="str">
        <f t="shared" si="0"/>
        <v>2_TC_TIER1</v>
      </c>
      <c r="H25" t="s">
        <v>343</v>
      </c>
      <c r="I25" s="32">
        <v>3500000</v>
      </c>
      <c r="J25">
        <v>1</v>
      </c>
      <c r="K25">
        <v>0</v>
      </c>
      <c r="L25">
        <v>0</v>
      </c>
      <c r="M25" t="s">
        <v>350</v>
      </c>
      <c r="N25">
        <v>75000</v>
      </c>
      <c r="O25">
        <v>0</v>
      </c>
      <c r="P25">
        <v>0</v>
      </c>
      <c r="Q25">
        <v>0</v>
      </c>
      <c r="R25">
        <v>0</v>
      </c>
      <c r="S25">
        <v>0</v>
      </c>
      <c r="T25">
        <v>5</v>
      </c>
      <c r="U25" t="s">
        <v>409</v>
      </c>
      <c r="V25" t="s">
        <v>578</v>
      </c>
    </row>
    <row r="26" spans="1:22" x14ac:dyDescent="0.25">
      <c r="A26">
        <v>25</v>
      </c>
      <c r="B26">
        <v>4</v>
      </c>
      <c r="C26">
        <v>2</v>
      </c>
      <c r="D26" t="s">
        <v>462</v>
      </c>
      <c r="E26">
        <v>4369</v>
      </c>
      <c r="F26" t="s">
        <v>554</v>
      </c>
      <c r="G26" t="str">
        <f t="shared" si="0"/>
        <v>2_TC_OTHER</v>
      </c>
      <c r="H26" t="s">
        <v>343</v>
      </c>
      <c r="I26" s="32">
        <v>999999999999</v>
      </c>
      <c r="J26">
        <v>1</v>
      </c>
      <c r="K26">
        <v>0</v>
      </c>
      <c r="L26">
        <v>0</v>
      </c>
      <c r="M26" t="s">
        <v>350</v>
      </c>
      <c r="N26">
        <v>50000</v>
      </c>
      <c r="O26">
        <v>0</v>
      </c>
      <c r="P26">
        <v>0</v>
      </c>
      <c r="Q26">
        <v>0</v>
      </c>
      <c r="R26">
        <v>0</v>
      </c>
      <c r="S26">
        <v>0</v>
      </c>
      <c r="T26">
        <v>4</v>
      </c>
      <c r="U26" t="s">
        <v>409</v>
      </c>
      <c r="V26" t="s">
        <v>579</v>
      </c>
    </row>
    <row r="27" spans="1:22" x14ac:dyDescent="0.25">
      <c r="A27">
        <v>26</v>
      </c>
      <c r="B27">
        <v>4</v>
      </c>
      <c r="C27">
        <v>2</v>
      </c>
      <c r="D27" t="s">
        <v>462</v>
      </c>
      <c r="E27">
        <v>2048</v>
      </c>
      <c r="F27" t="s">
        <v>552</v>
      </c>
      <c r="G27" t="str">
        <f t="shared" si="0"/>
        <v>2_FL_HH</v>
      </c>
      <c r="H27" t="s">
        <v>343</v>
      </c>
      <c r="I27" s="32">
        <v>100000000</v>
      </c>
      <c r="J27">
        <v>1</v>
      </c>
      <c r="K27">
        <v>0</v>
      </c>
      <c r="L27">
        <v>0</v>
      </c>
      <c r="M27" t="s">
        <v>350</v>
      </c>
      <c r="N27">
        <v>75000</v>
      </c>
      <c r="O27">
        <v>0</v>
      </c>
      <c r="P27">
        <v>0</v>
      </c>
      <c r="Q27">
        <v>0</v>
      </c>
      <c r="R27">
        <v>0</v>
      </c>
      <c r="S27">
        <v>0</v>
      </c>
      <c r="T27">
        <v>3</v>
      </c>
      <c r="U27" t="s">
        <v>409</v>
      </c>
      <c r="V27" t="s">
        <v>580</v>
      </c>
    </row>
    <row r="28" spans="1:22" x14ac:dyDescent="0.25">
      <c r="A28">
        <v>27</v>
      </c>
      <c r="B28">
        <v>4</v>
      </c>
      <c r="C28">
        <v>2</v>
      </c>
      <c r="D28" t="s">
        <v>462</v>
      </c>
      <c r="E28">
        <v>2048</v>
      </c>
      <c r="F28" t="s">
        <v>550</v>
      </c>
      <c r="G28" t="str">
        <f t="shared" si="0"/>
        <v>2_FL_OTHER</v>
      </c>
      <c r="H28" t="s">
        <v>343</v>
      </c>
      <c r="I28" s="32">
        <v>999999999999</v>
      </c>
      <c r="J28">
        <v>1</v>
      </c>
      <c r="K28">
        <v>0</v>
      </c>
      <c r="L28">
        <v>0</v>
      </c>
      <c r="M28" t="s">
        <v>350</v>
      </c>
      <c r="N28">
        <v>50000</v>
      </c>
      <c r="O28">
        <v>0</v>
      </c>
      <c r="P28">
        <v>0</v>
      </c>
      <c r="Q28">
        <v>0</v>
      </c>
      <c r="R28">
        <v>0</v>
      </c>
      <c r="S28">
        <v>0</v>
      </c>
      <c r="T28">
        <v>2</v>
      </c>
      <c r="U28" t="s">
        <v>409</v>
      </c>
      <c r="V28" t="s">
        <v>581</v>
      </c>
    </row>
    <row r="29" spans="1:22" x14ac:dyDescent="0.25">
      <c r="A29">
        <v>28</v>
      </c>
      <c r="B29">
        <v>4</v>
      </c>
      <c r="C29">
        <v>2</v>
      </c>
      <c r="D29" t="s">
        <v>462</v>
      </c>
      <c r="E29">
        <v>65634</v>
      </c>
      <c r="F29" t="s">
        <v>463</v>
      </c>
      <c r="G29" t="str">
        <f t="shared" si="0"/>
        <v>2_AOP</v>
      </c>
      <c r="H29" t="s">
        <v>343</v>
      </c>
      <c r="I29" s="32">
        <v>999999999999</v>
      </c>
      <c r="J29">
        <v>1</v>
      </c>
      <c r="K29">
        <v>0</v>
      </c>
      <c r="L29">
        <v>0</v>
      </c>
      <c r="M29" t="s">
        <v>350</v>
      </c>
      <c r="N29">
        <v>50000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 t="s">
        <v>409</v>
      </c>
      <c r="V29" t="s">
        <v>582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B1FE-55A2-4A24-AAC9-E697891FC439}">
  <dimension ref="A1:BT17"/>
  <sheetViews>
    <sheetView zoomScale="70" zoomScaleNormal="70"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13" bestFit="1" customWidth="1"/>
    <col min="2" max="2" width="12.85546875" bestFit="1" customWidth="1"/>
    <col min="3" max="3" width="16.85546875" bestFit="1" customWidth="1"/>
    <col min="4" max="4" width="8.140625" bestFit="1" customWidth="1"/>
    <col min="5" max="5" width="11.5703125" style="2" bestFit="1" customWidth="1"/>
    <col min="6" max="6" width="17.85546875" customWidth="1"/>
    <col min="7" max="10" width="21.42578125" bestFit="1" customWidth="1"/>
    <col min="11" max="11" width="33" bestFit="1" customWidth="1"/>
    <col min="12" max="12" width="14.85546875" bestFit="1" customWidth="1"/>
    <col min="13" max="13" width="24.5703125" bestFit="1" customWidth="1"/>
    <col min="14" max="14" width="9.5703125" bestFit="1" customWidth="1"/>
    <col min="15" max="15" width="15" bestFit="1" customWidth="1"/>
    <col min="16" max="16" width="8.85546875" bestFit="1" customWidth="1"/>
    <col min="17" max="17" width="9.5703125" bestFit="1" customWidth="1"/>
    <col min="18" max="18" width="15.7109375" bestFit="1" customWidth="1"/>
    <col min="19" max="19" width="18.28515625" bestFit="1" customWidth="1"/>
    <col min="20" max="20" width="19.5703125" bestFit="1" customWidth="1"/>
    <col min="21" max="21" width="15.28515625" bestFit="1" customWidth="1"/>
    <col min="22" max="22" width="13.85546875" bestFit="1" customWidth="1"/>
    <col min="23" max="23" width="21" bestFit="1" customWidth="1"/>
    <col min="24" max="24" width="14.5703125" bestFit="1" customWidth="1"/>
    <col min="25" max="25" width="38.5703125" bestFit="1" customWidth="1"/>
    <col min="26" max="26" width="11" bestFit="1" customWidth="1"/>
    <col min="27" max="27" width="23.42578125" bestFit="1" customWidth="1"/>
    <col min="28" max="28" width="14.5703125" bestFit="1" customWidth="1"/>
    <col min="29" max="29" width="28.140625" bestFit="1" customWidth="1"/>
    <col min="30" max="30" width="12.85546875" bestFit="1" customWidth="1"/>
    <col min="31" max="31" width="31.5703125" bestFit="1" customWidth="1"/>
    <col min="32" max="32" width="15.85546875" bestFit="1" customWidth="1"/>
    <col min="33" max="33" width="24.85546875" bestFit="1" customWidth="1"/>
    <col min="34" max="34" width="41.42578125" customWidth="1"/>
    <col min="35" max="35" width="34.5703125" bestFit="1" customWidth="1"/>
    <col min="36" max="36" width="12.42578125" bestFit="1" customWidth="1"/>
    <col min="37" max="37" width="13.42578125" bestFit="1" customWidth="1"/>
    <col min="38" max="38" width="14.5703125" bestFit="1" customWidth="1"/>
    <col min="39" max="39" width="21" bestFit="1" customWidth="1"/>
    <col min="40" max="40" width="32.140625" bestFit="1" customWidth="1"/>
    <col min="41" max="41" width="22" bestFit="1" customWidth="1"/>
    <col min="42" max="42" width="16.28515625" bestFit="1" customWidth="1"/>
    <col min="43" max="43" width="14.5703125" bestFit="1" customWidth="1"/>
    <col min="44" max="44" width="15" bestFit="1" customWidth="1"/>
    <col min="45" max="45" width="21.42578125" bestFit="1" customWidth="1"/>
    <col min="46" max="47" width="23.5703125" bestFit="1" customWidth="1"/>
    <col min="48" max="48" width="30.5703125" bestFit="1" customWidth="1"/>
    <col min="49" max="49" width="22.42578125" bestFit="1" customWidth="1"/>
    <col min="50" max="50" width="31.5703125" bestFit="1" customWidth="1"/>
    <col min="51" max="52" width="24.5703125" bestFit="1" customWidth="1"/>
    <col min="53" max="53" width="11" bestFit="1" customWidth="1"/>
    <col min="54" max="54" width="10" bestFit="1" customWidth="1"/>
    <col min="55" max="55" width="7.85546875" bestFit="1" customWidth="1"/>
    <col min="56" max="56" width="15" bestFit="1" customWidth="1"/>
    <col min="57" max="57" width="24.28515625" bestFit="1" customWidth="1"/>
    <col min="58" max="58" width="11.42578125" bestFit="1" customWidth="1"/>
    <col min="59" max="59" width="20.28515625" bestFit="1" customWidth="1"/>
    <col min="60" max="60" width="10.28515625" bestFit="1" customWidth="1"/>
    <col min="61" max="61" width="13.140625" bestFit="1" customWidth="1"/>
    <col min="62" max="62" width="11.7109375" bestFit="1" customWidth="1"/>
    <col min="63" max="63" width="17.7109375" bestFit="1" customWidth="1"/>
    <col min="64" max="64" width="12.5703125" bestFit="1" customWidth="1"/>
    <col min="65" max="65" width="13.85546875" bestFit="1" customWidth="1"/>
    <col min="66" max="69" width="14.28515625" bestFit="1" customWidth="1"/>
    <col min="70" max="70" width="24.28515625" bestFit="1" customWidth="1"/>
    <col min="71" max="71" width="24" bestFit="1" customWidth="1"/>
    <col min="72" max="72" width="21" bestFit="1" customWidth="1"/>
  </cols>
  <sheetData>
    <row r="1" spans="1:7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</row>
    <row r="2" spans="1:72" x14ac:dyDescent="0.25">
      <c r="A2" t="s">
        <v>465</v>
      </c>
      <c r="B2" t="s">
        <v>434</v>
      </c>
      <c r="C2" t="s">
        <v>433</v>
      </c>
      <c r="D2" t="s">
        <v>477</v>
      </c>
      <c r="E2" s="2" t="s">
        <v>478</v>
      </c>
      <c r="F2" t="s">
        <v>479</v>
      </c>
      <c r="G2" t="s">
        <v>480</v>
      </c>
      <c r="H2" t="s">
        <v>481</v>
      </c>
      <c r="I2" t="s">
        <v>482</v>
      </c>
      <c r="J2" t="s">
        <v>483</v>
      </c>
      <c r="K2" t="s">
        <v>484</v>
      </c>
      <c r="L2" t="s">
        <v>485</v>
      </c>
      <c r="M2" t="s">
        <v>486</v>
      </c>
      <c r="N2" t="s">
        <v>447</v>
      </c>
      <c r="O2" t="s">
        <v>3</v>
      </c>
      <c r="P2" t="s">
        <v>487</v>
      </c>
      <c r="Q2" t="s">
        <v>5</v>
      </c>
      <c r="R2" t="s">
        <v>488</v>
      </c>
      <c r="S2" t="s">
        <v>489</v>
      </c>
      <c r="T2" t="s">
        <v>490</v>
      </c>
      <c r="U2" t="s">
        <v>491</v>
      </c>
      <c r="V2" t="s">
        <v>48</v>
      </c>
      <c r="W2" t="s">
        <v>52</v>
      </c>
      <c r="X2" t="s">
        <v>492</v>
      </c>
      <c r="Y2" t="s">
        <v>493</v>
      </c>
      <c r="Z2" t="s">
        <v>30</v>
      </c>
      <c r="AA2" t="s">
        <v>31</v>
      </c>
      <c r="AB2" t="s">
        <v>494</v>
      </c>
      <c r="AC2" t="s">
        <v>495</v>
      </c>
      <c r="AD2" t="s">
        <v>7</v>
      </c>
      <c r="AE2" t="s">
        <v>496</v>
      </c>
      <c r="AF2" t="s">
        <v>497</v>
      </c>
      <c r="AG2" t="s">
        <v>498</v>
      </c>
      <c r="AH2" t="s">
        <v>499</v>
      </c>
      <c r="AI2" t="s">
        <v>6</v>
      </c>
      <c r="AJ2" t="s">
        <v>500</v>
      </c>
      <c r="AK2" t="s">
        <v>8</v>
      </c>
      <c r="AL2" t="s">
        <v>9</v>
      </c>
      <c r="AM2" t="s">
        <v>501</v>
      </c>
      <c r="AN2" t="s">
        <v>502</v>
      </c>
      <c r="AO2" t="s">
        <v>503</v>
      </c>
      <c r="AP2" t="s">
        <v>504</v>
      </c>
      <c r="AQ2" t="s">
        <v>2</v>
      </c>
      <c r="AR2" t="s">
        <v>428</v>
      </c>
      <c r="AS2" t="s">
        <v>505</v>
      </c>
      <c r="AT2" t="s">
        <v>506</v>
      </c>
      <c r="AU2" t="s">
        <v>507</v>
      </c>
      <c r="AV2" t="s">
        <v>508</v>
      </c>
      <c r="AW2" t="s">
        <v>509</v>
      </c>
      <c r="AX2" t="s">
        <v>510</v>
      </c>
      <c r="AY2" t="s">
        <v>511</v>
      </c>
      <c r="AZ2" t="s">
        <v>512</v>
      </c>
      <c r="BA2" t="s">
        <v>513</v>
      </c>
      <c r="BB2" t="s">
        <v>14</v>
      </c>
      <c r="BC2" t="s">
        <v>514</v>
      </c>
      <c r="BD2" t="s">
        <v>12</v>
      </c>
      <c r="BE2" t="s">
        <v>515</v>
      </c>
      <c r="BF2" t="s">
        <v>516</v>
      </c>
      <c r="BG2" t="s">
        <v>517</v>
      </c>
      <c r="BH2" t="s">
        <v>518</v>
      </c>
      <c r="BI2" t="s">
        <v>421</v>
      </c>
      <c r="BJ2" t="s">
        <v>420</v>
      </c>
      <c r="BK2" t="s">
        <v>519</v>
      </c>
      <c r="BL2" t="s">
        <v>422</v>
      </c>
      <c r="BM2" t="s">
        <v>419</v>
      </c>
      <c r="BN2" t="s">
        <v>418</v>
      </c>
      <c r="BO2" t="s">
        <v>417</v>
      </c>
      <c r="BP2" t="s">
        <v>416</v>
      </c>
      <c r="BQ2" t="s">
        <v>415</v>
      </c>
      <c r="BR2" t="s">
        <v>412</v>
      </c>
      <c r="BS2" t="s">
        <v>520</v>
      </c>
      <c r="BT2" t="s">
        <v>521</v>
      </c>
    </row>
    <row r="3" spans="1:72" x14ac:dyDescent="0.25">
      <c r="A3">
        <v>1</v>
      </c>
      <c r="B3">
        <v>1</v>
      </c>
      <c r="C3">
        <v>2</v>
      </c>
      <c r="E3" s="2">
        <v>1</v>
      </c>
      <c r="F3">
        <v>1</v>
      </c>
      <c r="G3">
        <v>10000000</v>
      </c>
      <c r="H3">
        <v>0</v>
      </c>
      <c r="I3">
        <v>500000</v>
      </c>
      <c r="J3">
        <v>2000000</v>
      </c>
      <c r="K3">
        <v>365</v>
      </c>
      <c r="L3">
        <v>5479.4520547945203</v>
      </c>
      <c r="M3">
        <v>12500000</v>
      </c>
      <c r="N3">
        <v>0</v>
      </c>
      <c r="O3" t="s">
        <v>51</v>
      </c>
      <c r="P3" t="s">
        <v>409</v>
      </c>
      <c r="Q3" t="s">
        <v>409</v>
      </c>
      <c r="S3" t="s">
        <v>409</v>
      </c>
      <c r="T3" t="s">
        <v>409</v>
      </c>
      <c r="U3">
        <v>61981</v>
      </c>
      <c r="V3" t="s">
        <v>45</v>
      </c>
      <c r="W3" t="s">
        <v>50</v>
      </c>
      <c r="X3" t="s">
        <v>409</v>
      </c>
      <c r="Y3" t="s">
        <v>409</v>
      </c>
      <c r="Z3" t="s">
        <v>53</v>
      </c>
      <c r="AA3" t="s">
        <v>349</v>
      </c>
      <c r="AB3">
        <v>25</v>
      </c>
      <c r="AC3" t="s">
        <v>535</v>
      </c>
      <c r="AD3">
        <v>2116</v>
      </c>
      <c r="AE3">
        <v>2116</v>
      </c>
      <c r="AF3" t="s">
        <v>409</v>
      </c>
      <c r="AG3" t="s">
        <v>409</v>
      </c>
      <c r="AH3" t="s">
        <v>607</v>
      </c>
      <c r="AI3" t="s">
        <v>536</v>
      </c>
      <c r="AJ3">
        <v>21165123</v>
      </c>
      <c r="AK3">
        <v>42.348438000000002</v>
      </c>
      <c r="AL3">
        <v>-71.076521999999997</v>
      </c>
      <c r="AM3" t="s">
        <v>534</v>
      </c>
      <c r="AN3" t="s">
        <v>608</v>
      </c>
      <c r="AO3" t="s">
        <v>537</v>
      </c>
      <c r="AP3" t="s">
        <v>533</v>
      </c>
      <c r="AQ3" s="6">
        <v>43466</v>
      </c>
      <c r="AR3" s="6">
        <v>43831</v>
      </c>
      <c r="AS3">
        <v>315</v>
      </c>
      <c r="AT3">
        <v>116</v>
      </c>
      <c r="AU3">
        <v>100</v>
      </c>
      <c r="AV3" t="s">
        <v>524</v>
      </c>
      <c r="AW3">
        <v>315</v>
      </c>
      <c r="AX3" t="s">
        <v>524</v>
      </c>
      <c r="AY3">
        <v>116</v>
      </c>
      <c r="AZ3">
        <v>100</v>
      </c>
      <c r="BA3">
        <v>1</v>
      </c>
      <c r="BB3">
        <v>1980</v>
      </c>
      <c r="BC3">
        <v>7</v>
      </c>
      <c r="BD3" t="s">
        <v>409</v>
      </c>
      <c r="BE3" t="s">
        <v>409</v>
      </c>
      <c r="BF3">
        <v>1</v>
      </c>
      <c r="BG3" t="s">
        <v>525</v>
      </c>
      <c r="BH3" t="s">
        <v>409</v>
      </c>
      <c r="BI3" s="5">
        <v>43634.455080439817</v>
      </c>
      <c r="BJ3" s="5">
        <v>43634.455100150466</v>
      </c>
      <c r="BK3">
        <v>1065353216</v>
      </c>
      <c r="BL3" t="s">
        <v>410</v>
      </c>
      <c r="BR3" t="s">
        <v>609</v>
      </c>
      <c r="BS3">
        <v>0</v>
      </c>
      <c r="BT3" t="s">
        <v>409</v>
      </c>
    </row>
    <row r="4" spans="1:72" x14ac:dyDescent="0.25">
      <c r="A4">
        <v>2</v>
      </c>
      <c r="B4">
        <v>1</v>
      </c>
      <c r="C4">
        <v>2</v>
      </c>
      <c r="E4" s="2">
        <v>2</v>
      </c>
      <c r="F4">
        <v>2</v>
      </c>
      <c r="G4">
        <v>15000000</v>
      </c>
      <c r="H4">
        <v>0</v>
      </c>
      <c r="I4">
        <v>1000000</v>
      </c>
      <c r="J4">
        <v>2500000</v>
      </c>
      <c r="K4">
        <v>365</v>
      </c>
      <c r="L4">
        <v>6849.3150684931497</v>
      </c>
      <c r="M4">
        <v>18500000</v>
      </c>
      <c r="N4">
        <v>0</v>
      </c>
      <c r="O4" t="s">
        <v>51</v>
      </c>
      <c r="P4" t="s">
        <v>409</v>
      </c>
      <c r="Q4" t="s">
        <v>409</v>
      </c>
      <c r="S4" t="s">
        <v>409</v>
      </c>
      <c r="T4" t="s">
        <v>409</v>
      </c>
      <c r="U4">
        <v>92306</v>
      </c>
      <c r="V4" t="s">
        <v>45</v>
      </c>
      <c r="W4" t="s">
        <v>50</v>
      </c>
      <c r="X4" t="s">
        <v>409</v>
      </c>
      <c r="Y4" t="s">
        <v>409</v>
      </c>
      <c r="Z4" t="s">
        <v>46</v>
      </c>
      <c r="AA4" t="s">
        <v>347</v>
      </c>
      <c r="AB4">
        <v>75</v>
      </c>
      <c r="AC4" t="s">
        <v>528</v>
      </c>
      <c r="AD4">
        <v>94133</v>
      </c>
      <c r="AE4">
        <v>94133</v>
      </c>
      <c r="AF4" t="s">
        <v>409</v>
      </c>
      <c r="AG4" t="s">
        <v>409</v>
      </c>
      <c r="AJ4" t="s">
        <v>409</v>
      </c>
      <c r="AK4">
        <v>37.800178000000002</v>
      </c>
      <c r="AL4">
        <v>-122.4104</v>
      </c>
      <c r="AM4" t="s">
        <v>532</v>
      </c>
      <c r="AN4" t="s">
        <v>527</v>
      </c>
      <c r="AO4" t="s">
        <v>529</v>
      </c>
      <c r="AP4" t="s">
        <v>523</v>
      </c>
      <c r="AQ4" s="6">
        <v>43466</v>
      </c>
      <c r="AR4" s="6">
        <v>43831</v>
      </c>
      <c r="AS4">
        <v>311</v>
      </c>
      <c r="AT4">
        <v>100</v>
      </c>
      <c r="AU4">
        <v>100</v>
      </c>
      <c r="AV4" t="s">
        <v>524</v>
      </c>
      <c r="AW4">
        <v>311</v>
      </c>
      <c r="AX4" t="s">
        <v>524</v>
      </c>
      <c r="AY4">
        <v>100</v>
      </c>
      <c r="AZ4">
        <v>100</v>
      </c>
      <c r="BA4">
        <v>1</v>
      </c>
      <c r="BB4">
        <v>1975</v>
      </c>
      <c r="BC4">
        <v>2</v>
      </c>
      <c r="BD4" t="s">
        <v>409</v>
      </c>
      <c r="BE4" t="s">
        <v>409</v>
      </c>
      <c r="BF4">
        <v>1</v>
      </c>
      <c r="BG4" t="s">
        <v>525</v>
      </c>
      <c r="BH4" t="s">
        <v>409</v>
      </c>
      <c r="BI4" s="5">
        <v>43634.455081168984</v>
      </c>
      <c r="BJ4" s="5">
        <v>43634.455100543979</v>
      </c>
      <c r="BK4">
        <v>1065353216</v>
      </c>
      <c r="BL4" t="s">
        <v>410</v>
      </c>
      <c r="BR4" t="s">
        <v>610</v>
      </c>
      <c r="BS4">
        <v>0</v>
      </c>
      <c r="BT4" t="s">
        <v>409</v>
      </c>
    </row>
    <row r="5" spans="1:72" x14ac:dyDescent="0.25">
      <c r="A5">
        <v>3</v>
      </c>
      <c r="B5">
        <v>1</v>
      </c>
      <c r="C5">
        <v>2</v>
      </c>
      <c r="E5" s="2">
        <v>3</v>
      </c>
      <c r="F5">
        <v>3</v>
      </c>
      <c r="G5">
        <v>50000000</v>
      </c>
      <c r="H5">
        <v>0</v>
      </c>
      <c r="I5">
        <v>10000000</v>
      </c>
      <c r="J5">
        <v>5000000</v>
      </c>
      <c r="K5">
        <v>365</v>
      </c>
      <c r="L5">
        <v>13698.630136986299</v>
      </c>
      <c r="M5">
        <v>65000000</v>
      </c>
      <c r="N5">
        <v>0</v>
      </c>
      <c r="O5" t="s">
        <v>51</v>
      </c>
      <c r="P5" t="s">
        <v>409</v>
      </c>
      <c r="Q5" t="s">
        <v>409</v>
      </c>
      <c r="S5" t="s">
        <v>409</v>
      </c>
      <c r="T5" t="s">
        <v>409</v>
      </c>
      <c r="U5">
        <v>51427</v>
      </c>
      <c r="V5" t="s">
        <v>45</v>
      </c>
      <c r="W5" t="s">
        <v>50</v>
      </c>
      <c r="X5" t="s">
        <v>409</v>
      </c>
      <c r="Y5" t="s">
        <v>409</v>
      </c>
      <c r="Z5" t="s">
        <v>348</v>
      </c>
      <c r="AA5" t="s">
        <v>342</v>
      </c>
      <c r="AB5">
        <v>86</v>
      </c>
      <c r="AC5" t="s">
        <v>341</v>
      </c>
      <c r="AD5">
        <v>33170</v>
      </c>
      <c r="AE5">
        <v>33170</v>
      </c>
      <c r="AF5" t="s">
        <v>409</v>
      </c>
      <c r="AG5" t="s">
        <v>409</v>
      </c>
      <c r="AJ5" t="s">
        <v>409</v>
      </c>
      <c r="AK5">
        <v>25.553799999999999</v>
      </c>
      <c r="AL5">
        <v>-80.497069999999994</v>
      </c>
      <c r="AM5" t="s">
        <v>409</v>
      </c>
      <c r="AN5" t="s">
        <v>530</v>
      </c>
      <c r="AO5" t="s">
        <v>531</v>
      </c>
      <c r="AP5" t="s">
        <v>523</v>
      </c>
      <c r="AQ5" s="6">
        <v>43466</v>
      </c>
      <c r="AR5" s="6">
        <v>43831</v>
      </c>
      <c r="AS5">
        <v>311</v>
      </c>
      <c r="AT5">
        <v>100</v>
      </c>
      <c r="AU5">
        <v>100</v>
      </c>
      <c r="AV5" t="s">
        <v>524</v>
      </c>
      <c r="AW5">
        <v>311</v>
      </c>
      <c r="AX5" t="s">
        <v>524</v>
      </c>
      <c r="AY5">
        <v>100</v>
      </c>
      <c r="AZ5">
        <v>100</v>
      </c>
      <c r="BA5">
        <v>1</v>
      </c>
      <c r="BB5">
        <v>0</v>
      </c>
      <c r="BC5">
        <v>0</v>
      </c>
      <c r="BD5" t="s">
        <v>409</v>
      </c>
      <c r="BE5" t="s">
        <v>409</v>
      </c>
      <c r="BF5">
        <v>1</v>
      </c>
      <c r="BG5" t="s">
        <v>525</v>
      </c>
      <c r="BH5" t="s">
        <v>409</v>
      </c>
      <c r="BI5" s="5">
        <v>43634.455081168984</v>
      </c>
      <c r="BJ5" s="5">
        <v>43634.455100543979</v>
      </c>
      <c r="BK5">
        <v>1065353216</v>
      </c>
      <c r="BL5" t="s">
        <v>410</v>
      </c>
      <c r="BR5" t="s">
        <v>611</v>
      </c>
      <c r="BS5">
        <v>0</v>
      </c>
      <c r="BT5" t="s">
        <v>409</v>
      </c>
    </row>
    <row r="6" spans="1:72" x14ac:dyDescent="0.25">
      <c r="A6">
        <v>4</v>
      </c>
      <c r="B6">
        <v>2</v>
      </c>
      <c r="C6">
        <v>3</v>
      </c>
      <c r="E6" s="2" t="s">
        <v>612</v>
      </c>
      <c r="F6">
        <v>1</v>
      </c>
      <c r="G6">
        <v>10000000</v>
      </c>
      <c r="H6">
        <v>0</v>
      </c>
      <c r="I6">
        <v>500000</v>
      </c>
      <c r="J6">
        <v>2000000</v>
      </c>
      <c r="K6">
        <v>365</v>
      </c>
      <c r="L6">
        <v>5479.4520547945203</v>
      </c>
      <c r="M6">
        <v>12500000</v>
      </c>
      <c r="N6">
        <v>0</v>
      </c>
      <c r="O6" t="s">
        <v>51</v>
      </c>
      <c r="P6" t="s">
        <v>409</v>
      </c>
      <c r="Q6" t="s">
        <v>409</v>
      </c>
      <c r="S6" t="s">
        <v>409</v>
      </c>
      <c r="T6" t="s">
        <v>409</v>
      </c>
      <c r="U6">
        <v>61981</v>
      </c>
      <c r="V6" t="s">
        <v>45</v>
      </c>
      <c r="W6" t="s">
        <v>50</v>
      </c>
      <c r="X6" t="s">
        <v>409</v>
      </c>
      <c r="Y6" t="s">
        <v>409</v>
      </c>
      <c r="Z6" t="s">
        <v>53</v>
      </c>
      <c r="AA6" t="s">
        <v>349</v>
      </c>
      <c r="AB6">
        <v>25</v>
      </c>
      <c r="AC6" t="s">
        <v>535</v>
      </c>
      <c r="AD6">
        <v>2116</v>
      </c>
      <c r="AE6">
        <v>2116</v>
      </c>
      <c r="AF6" t="s">
        <v>409</v>
      </c>
      <c r="AG6" t="s">
        <v>409</v>
      </c>
      <c r="AH6" t="s">
        <v>607</v>
      </c>
      <c r="AI6" t="s">
        <v>536</v>
      </c>
      <c r="AJ6" t="s">
        <v>409</v>
      </c>
      <c r="AK6">
        <v>42.348438000000002</v>
      </c>
      <c r="AL6">
        <v>-71.076521999999997</v>
      </c>
      <c r="AM6" t="s">
        <v>409</v>
      </c>
      <c r="AN6" t="s">
        <v>409</v>
      </c>
      <c r="AO6" t="s">
        <v>522</v>
      </c>
      <c r="AP6" t="s">
        <v>523</v>
      </c>
      <c r="AQ6" s="6">
        <v>43466</v>
      </c>
      <c r="AR6" s="6">
        <v>43831</v>
      </c>
      <c r="AS6">
        <v>315</v>
      </c>
      <c r="AT6">
        <v>116</v>
      </c>
      <c r="AU6">
        <v>100</v>
      </c>
      <c r="AV6" t="s">
        <v>524</v>
      </c>
      <c r="AW6">
        <v>315</v>
      </c>
      <c r="AX6" t="s">
        <v>524</v>
      </c>
      <c r="AY6">
        <v>116</v>
      </c>
      <c r="AZ6">
        <v>100</v>
      </c>
      <c r="BA6">
        <v>1</v>
      </c>
      <c r="BB6">
        <v>1980</v>
      </c>
      <c r="BC6">
        <v>7</v>
      </c>
      <c r="BD6" t="s">
        <v>409</v>
      </c>
      <c r="BE6" t="s">
        <v>409</v>
      </c>
      <c r="BF6">
        <v>1</v>
      </c>
      <c r="BG6" t="s">
        <v>525</v>
      </c>
      <c r="BH6" t="s">
        <v>409</v>
      </c>
      <c r="BI6" s="5">
        <v>43637.720234641201</v>
      </c>
      <c r="BJ6" s="5">
        <v>43637.7203071412</v>
      </c>
      <c r="BK6">
        <v>1065353216</v>
      </c>
      <c r="BL6" t="s">
        <v>410</v>
      </c>
      <c r="BR6" t="s">
        <v>613</v>
      </c>
      <c r="BS6">
        <v>0</v>
      </c>
      <c r="BT6" t="s">
        <v>409</v>
      </c>
    </row>
    <row r="7" spans="1:72" x14ac:dyDescent="0.25">
      <c r="A7">
        <v>5</v>
      </c>
      <c r="B7">
        <v>2</v>
      </c>
      <c r="C7">
        <v>3</v>
      </c>
      <c r="E7" s="2" t="s">
        <v>614</v>
      </c>
      <c r="F7">
        <v>1</v>
      </c>
      <c r="G7">
        <v>10000000</v>
      </c>
      <c r="H7">
        <v>0</v>
      </c>
      <c r="I7">
        <v>500000</v>
      </c>
      <c r="J7">
        <v>2000000</v>
      </c>
      <c r="K7">
        <v>365</v>
      </c>
      <c r="L7">
        <v>5479.4520547945203</v>
      </c>
      <c r="M7">
        <v>12500000</v>
      </c>
      <c r="N7">
        <v>0</v>
      </c>
      <c r="O7" t="s">
        <v>51</v>
      </c>
      <c r="P7" t="s">
        <v>409</v>
      </c>
      <c r="Q7" t="s">
        <v>409</v>
      </c>
      <c r="S7" t="s">
        <v>409</v>
      </c>
      <c r="T7" t="s">
        <v>409</v>
      </c>
      <c r="U7">
        <v>61981</v>
      </c>
      <c r="V7" t="s">
        <v>45</v>
      </c>
      <c r="W7" t="s">
        <v>50</v>
      </c>
      <c r="X7" t="s">
        <v>409</v>
      </c>
      <c r="Y7" t="s">
        <v>409</v>
      </c>
      <c r="Z7" t="s">
        <v>53</v>
      </c>
      <c r="AA7" t="s">
        <v>349</v>
      </c>
      <c r="AB7">
        <v>25</v>
      </c>
      <c r="AC7" t="s">
        <v>535</v>
      </c>
      <c r="AD7">
        <v>2116</v>
      </c>
      <c r="AE7">
        <v>2116</v>
      </c>
      <c r="AF7" t="s">
        <v>409</v>
      </c>
      <c r="AG7" t="s">
        <v>409</v>
      </c>
      <c r="AH7" t="s">
        <v>607</v>
      </c>
      <c r="AI7" t="s">
        <v>536</v>
      </c>
      <c r="AJ7" t="s">
        <v>409</v>
      </c>
      <c r="AK7">
        <v>42.348438000000002</v>
      </c>
      <c r="AL7">
        <v>-71.076521999999997</v>
      </c>
      <c r="AM7" t="s">
        <v>409</v>
      </c>
      <c r="AN7" t="s">
        <v>409</v>
      </c>
      <c r="AO7" t="s">
        <v>522</v>
      </c>
      <c r="AP7" t="s">
        <v>523</v>
      </c>
      <c r="AQ7" s="6">
        <v>43466</v>
      </c>
      <c r="AR7" s="6">
        <v>43831</v>
      </c>
      <c r="AS7">
        <v>315</v>
      </c>
      <c r="AT7">
        <v>116</v>
      </c>
      <c r="AU7">
        <v>100</v>
      </c>
      <c r="AV7" t="s">
        <v>524</v>
      </c>
      <c r="AW7">
        <v>315</v>
      </c>
      <c r="AX7" t="s">
        <v>524</v>
      </c>
      <c r="AY7">
        <v>116</v>
      </c>
      <c r="AZ7">
        <v>100</v>
      </c>
      <c r="BA7">
        <v>1</v>
      </c>
      <c r="BB7">
        <v>1980</v>
      </c>
      <c r="BC7">
        <v>7</v>
      </c>
      <c r="BD7" t="s">
        <v>409</v>
      </c>
      <c r="BE7" t="s">
        <v>409</v>
      </c>
      <c r="BF7">
        <v>1</v>
      </c>
      <c r="BG7" t="s">
        <v>525</v>
      </c>
      <c r="BH7" t="s">
        <v>409</v>
      </c>
      <c r="BI7" s="5">
        <v>43637.720235532404</v>
      </c>
      <c r="BJ7" s="5">
        <v>43637.720307523145</v>
      </c>
      <c r="BK7">
        <v>1065353216</v>
      </c>
      <c r="BL7" t="s">
        <v>410</v>
      </c>
      <c r="BR7" t="s">
        <v>615</v>
      </c>
      <c r="BS7">
        <v>0</v>
      </c>
      <c r="BT7" t="s">
        <v>409</v>
      </c>
    </row>
    <row r="8" spans="1:72" x14ac:dyDescent="0.25">
      <c r="A8">
        <v>6</v>
      </c>
      <c r="B8">
        <v>2</v>
      </c>
      <c r="C8">
        <v>3</v>
      </c>
      <c r="E8" s="2" t="s">
        <v>616</v>
      </c>
      <c r="F8">
        <v>1</v>
      </c>
      <c r="G8">
        <v>10000000</v>
      </c>
      <c r="H8">
        <v>0</v>
      </c>
      <c r="I8">
        <v>500000</v>
      </c>
      <c r="J8">
        <v>2000000</v>
      </c>
      <c r="K8">
        <v>365</v>
      </c>
      <c r="L8">
        <v>5479.4520547945203</v>
      </c>
      <c r="M8">
        <v>12500000</v>
      </c>
      <c r="N8">
        <v>0</v>
      </c>
      <c r="O8" t="s">
        <v>51</v>
      </c>
      <c r="P8" t="s">
        <v>409</v>
      </c>
      <c r="Q8" t="s">
        <v>409</v>
      </c>
      <c r="S8" t="s">
        <v>409</v>
      </c>
      <c r="T8" t="s">
        <v>409</v>
      </c>
      <c r="U8">
        <v>61981</v>
      </c>
      <c r="V8" t="s">
        <v>45</v>
      </c>
      <c r="W8" t="s">
        <v>50</v>
      </c>
      <c r="X8" t="s">
        <v>409</v>
      </c>
      <c r="Y8" t="s">
        <v>409</v>
      </c>
      <c r="Z8" t="s">
        <v>53</v>
      </c>
      <c r="AA8" t="s">
        <v>349</v>
      </c>
      <c r="AB8">
        <v>25</v>
      </c>
      <c r="AC8" t="s">
        <v>535</v>
      </c>
      <c r="AD8">
        <v>2116</v>
      </c>
      <c r="AE8">
        <v>2116</v>
      </c>
      <c r="AF8" t="s">
        <v>409</v>
      </c>
      <c r="AG8" t="s">
        <v>409</v>
      </c>
      <c r="AH8" t="s">
        <v>607</v>
      </c>
      <c r="AI8" t="s">
        <v>536</v>
      </c>
      <c r="AJ8" t="s">
        <v>409</v>
      </c>
      <c r="AK8">
        <v>42.348438000000002</v>
      </c>
      <c r="AL8">
        <v>-71.076521999999997</v>
      </c>
      <c r="AM8" t="s">
        <v>409</v>
      </c>
      <c r="AN8" t="s">
        <v>409</v>
      </c>
      <c r="AO8" t="s">
        <v>522</v>
      </c>
      <c r="AP8" t="s">
        <v>523</v>
      </c>
      <c r="AQ8" s="6">
        <v>43466</v>
      </c>
      <c r="AR8" s="6">
        <v>43831</v>
      </c>
      <c r="AS8">
        <v>315</v>
      </c>
      <c r="AT8">
        <v>116</v>
      </c>
      <c r="AU8">
        <v>100</v>
      </c>
      <c r="AV8" t="s">
        <v>524</v>
      </c>
      <c r="AW8">
        <v>315</v>
      </c>
      <c r="AX8" t="s">
        <v>524</v>
      </c>
      <c r="AY8">
        <v>116</v>
      </c>
      <c r="AZ8">
        <v>100</v>
      </c>
      <c r="BA8">
        <v>1</v>
      </c>
      <c r="BB8">
        <v>1980</v>
      </c>
      <c r="BC8">
        <v>7</v>
      </c>
      <c r="BD8" t="s">
        <v>409</v>
      </c>
      <c r="BE8" t="s">
        <v>409</v>
      </c>
      <c r="BF8">
        <v>1</v>
      </c>
      <c r="BG8" t="s">
        <v>525</v>
      </c>
      <c r="BH8" t="s">
        <v>409</v>
      </c>
      <c r="BI8" s="5">
        <v>43637.720235532404</v>
      </c>
      <c r="BJ8" s="5">
        <v>43637.720307523145</v>
      </c>
      <c r="BK8">
        <v>1065353216</v>
      </c>
      <c r="BL8" t="s">
        <v>410</v>
      </c>
      <c r="BR8" t="s">
        <v>617</v>
      </c>
      <c r="BS8">
        <v>0</v>
      </c>
      <c r="BT8" t="s">
        <v>409</v>
      </c>
    </row>
    <row r="9" spans="1:72" x14ac:dyDescent="0.25">
      <c r="A9">
        <v>7</v>
      </c>
      <c r="B9">
        <v>2</v>
      </c>
      <c r="C9">
        <v>3</v>
      </c>
      <c r="E9" s="2" t="s">
        <v>618</v>
      </c>
      <c r="F9">
        <v>1</v>
      </c>
      <c r="G9">
        <v>10000000</v>
      </c>
      <c r="H9">
        <v>0</v>
      </c>
      <c r="I9">
        <v>500000</v>
      </c>
      <c r="J9">
        <v>2000000</v>
      </c>
      <c r="K9">
        <v>365</v>
      </c>
      <c r="L9">
        <v>5479.4520547945203</v>
      </c>
      <c r="M9">
        <v>12500000</v>
      </c>
      <c r="N9">
        <v>0</v>
      </c>
      <c r="O9" t="s">
        <v>51</v>
      </c>
      <c r="P9" t="s">
        <v>409</v>
      </c>
      <c r="Q9" t="s">
        <v>409</v>
      </c>
      <c r="S9" t="s">
        <v>409</v>
      </c>
      <c r="T9" t="s">
        <v>409</v>
      </c>
      <c r="U9">
        <v>61981</v>
      </c>
      <c r="V9" t="s">
        <v>45</v>
      </c>
      <c r="W9" t="s">
        <v>50</v>
      </c>
      <c r="X9" t="s">
        <v>409</v>
      </c>
      <c r="Y9" t="s">
        <v>409</v>
      </c>
      <c r="Z9" t="s">
        <v>53</v>
      </c>
      <c r="AA9" t="s">
        <v>349</v>
      </c>
      <c r="AB9">
        <v>25</v>
      </c>
      <c r="AC9" t="s">
        <v>535</v>
      </c>
      <c r="AD9">
        <v>2116</v>
      </c>
      <c r="AE9">
        <v>2116</v>
      </c>
      <c r="AF9" t="s">
        <v>409</v>
      </c>
      <c r="AG9" t="s">
        <v>409</v>
      </c>
      <c r="AH9" t="s">
        <v>607</v>
      </c>
      <c r="AI9" t="s">
        <v>536</v>
      </c>
      <c r="AJ9" t="s">
        <v>409</v>
      </c>
      <c r="AK9">
        <v>42.348438000000002</v>
      </c>
      <c r="AL9">
        <v>-71.076521999999997</v>
      </c>
      <c r="AM9" t="s">
        <v>409</v>
      </c>
      <c r="AN9" t="s">
        <v>409</v>
      </c>
      <c r="AO9" t="s">
        <v>522</v>
      </c>
      <c r="AP9" t="s">
        <v>523</v>
      </c>
      <c r="AQ9" s="6">
        <v>43466</v>
      </c>
      <c r="AR9" s="6">
        <v>43831</v>
      </c>
      <c r="AS9">
        <v>315</v>
      </c>
      <c r="AT9">
        <v>116</v>
      </c>
      <c r="AU9">
        <v>100</v>
      </c>
      <c r="AV9" t="s">
        <v>524</v>
      </c>
      <c r="AW9">
        <v>315</v>
      </c>
      <c r="AX9" t="s">
        <v>524</v>
      </c>
      <c r="AY9">
        <v>116</v>
      </c>
      <c r="AZ9">
        <v>100</v>
      </c>
      <c r="BA9">
        <v>1</v>
      </c>
      <c r="BB9">
        <v>1980</v>
      </c>
      <c r="BC9">
        <v>7</v>
      </c>
      <c r="BD9" t="s">
        <v>409</v>
      </c>
      <c r="BE9" t="s">
        <v>409</v>
      </c>
      <c r="BF9">
        <v>1</v>
      </c>
      <c r="BG9" t="s">
        <v>525</v>
      </c>
      <c r="BH9" t="s">
        <v>409</v>
      </c>
      <c r="BI9" s="5">
        <v>43637.720235532404</v>
      </c>
      <c r="BJ9" s="5">
        <v>43637.720307523145</v>
      </c>
      <c r="BK9">
        <v>1065353216</v>
      </c>
      <c r="BL9" t="s">
        <v>410</v>
      </c>
      <c r="BR9" t="s">
        <v>619</v>
      </c>
      <c r="BS9">
        <v>0</v>
      </c>
      <c r="BT9" t="s">
        <v>409</v>
      </c>
    </row>
    <row r="10" spans="1:72" x14ac:dyDescent="0.25">
      <c r="A10">
        <v>8</v>
      </c>
      <c r="B10">
        <v>2</v>
      </c>
      <c r="C10">
        <v>3</v>
      </c>
      <c r="E10" s="2" t="s">
        <v>620</v>
      </c>
      <c r="F10">
        <v>2</v>
      </c>
      <c r="G10">
        <v>15000000</v>
      </c>
      <c r="H10">
        <v>0</v>
      </c>
      <c r="I10">
        <v>1000000</v>
      </c>
      <c r="J10">
        <v>2500000</v>
      </c>
      <c r="K10">
        <v>365</v>
      </c>
      <c r="L10">
        <v>6849.3150684931497</v>
      </c>
      <c r="M10">
        <v>18500000</v>
      </c>
      <c r="N10">
        <v>0</v>
      </c>
      <c r="O10" t="s">
        <v>51</v>
      </c>
      <c r="P10" t="s">
        <v>409</v>
      </c>
      <c r="Q10" t="s">
        <v>409</v>
      </c>
      <c r="S10" t="s">
        <v>409</v>
      </c>
      <c r="T10" t="s">
        <v>409</v>
      </c>
      <c r="U10">
        <v>92306</v>
      </c>
      <c r="V10" t="s">
        <v>45</v>
      </c>
      <c r="W10" t="s">
        <v>50</v>
      </c>
      <c r="X10" t="s">
        <v>409</v>
      </c>
      <c r="Y10" t="s">
        <v>409</v>
      </c>
      <c r="Z10" t="s">
        <v>46</v>
      </c>
      <c r="AA10" t="s">
        <v>347</v>
      </c>
      <c r="AB10">
        <v>75</v>
      </c>
      <c r="AC10" t="s">
        <v>528</v>
      </c>
      <c r="AD10">
        <v>94133</v>
      </c>
      <c r="AE10">
        <v>94133</v>
      </c>
      <c r="AF10" t="s">
        <v>409</v>
      </c>
      <c r="AG10" t="s">
        <v>409</v>
      </c>
      <c r="AJ10" t="s">
        <v>409</v>
      </c>
      <c r="AK10">
        <v>37.800178000000002</v>
      </c>
      <c r="AL10">
        <v>-122.4104</v>
      </c>
      <c r="AM10" t="s">
        <v>409</v>
      </c>
      <c r="AN10" t="s">
        <v>409</v>
      </c>
      <c r="AO10" t="s">
        <v>522</v>
      </c>
      <c r="AP10" t="s">
        <v>523</v>
      </c>
      <c r="AQ10" s="6">
        <v>43466</v>
      </c>
      <c r="AR10" s="6">
        <v>43831</v>
      </c>
      <c r="AS10">
        <v>311</v>
      </c>
      <c r="AT10">
        <v>100</v>
      </c>
      <c r="AU10">
        <v>100</v>
      </c>
      <c r="AV10" t="s">
        <v>524</v>
      </c>
      <c r="AW10">
        <v>311</v>
      </c>
      <c r="AX10" t="s">
        <v>524</v>
      </c>
      <c r="AY10">
        <v>100</v>
      </c>
      <c r="AZ10">
        <v>100</v>
      </c>
      <c r="BA10">
        <v>1</v>
      </c>
      <c r="BB10">
        <v>1975</v>
      </c>
      <c r="BC10">
        <v>2</v>
      </c>
      <c r="BD10" t="s">
        <v>409</v>
      </c>
      <c r="BE10" t="s">
        <v>409</v>
      </c>
      <c r="BF10">
        <v>1</v>
      </c>
      <c r="BG10" t="s">
        <v>525</v>
      </c>
      <c r="BH10" t="s">
        <v>409</v>
      </c>
      <c r="BI10" s="5">
        <v>43637.720235532404</v>
      </c>
      <c r="BJ10" s="5">
        <v>43637.720307523145</v>
      </c>
      <c r="BK10">
        <v>1065353216</v>
      </c>
      <c r="BL10" t="s">
        <v>410</v>
      </c>
      <c r="BR10" t="s">
        <v>621</v>
      </c>
      <c r="BS10">
        <v>0</v>
      </c>
      <c r="BT10" t="s">
        <v>409</v>
      </c>
    </row>
    <row r="11" spans="1:72" x14ac:dyDescent="0.25">
      <c r="A11">
        <v>9</v>
      </c>
      <c r="B11">
        <v>2</v>
      </c>
      <c r="C11">
        <v>3</v>
      </c>
      <c r="E11" s="2" t="s">
        <v>622</v>
      </c>
      <c r="F11">
        <v>2</v>
      </c>
      <c r="G11">
        <v>15000000</v>
      </c>
      <c r="H11">
        <v>0</v>
      </c>
      <c r="I11">
        <v>1000000</v>
      </c>
      <c r="J11">
        <v>2500000</v>
      </c>
      <c r="K11">
        <v>365</v>
      </c>
      <c r="L11">
        <v>6849.3150684931497</v>
      </c>
      <c r="M11">
        <v>18500000</v>
      </c>
      <c r="N11">
        <v>0</v>
      </c>
      <c r="O11" t="s">
        <v>51</v>
      </c>
      <c r="P11" t="s">
        <v>409</v>
      </c>
      <c r="Q11" t="s">
        <v>409</v>
      </c>
      <c r="S11" t="s">
        <v>409</v>
      </c>
      <c r="T11" t="s">
        <v>409</v>
      </c>
      <c r="U11">
        <v>92306</v>
      </c>
      <c r="V11" t="s">
        <v>45</v>
      </c>
      <c r="W11" t="s">
        <v>50</v>
      </c>
      <c r="X11" t="s">
        <v>409</v>
      </c>
      <c r="Y11" t="s">
        <v>409</v>
      </c>
      <c r="Z11" t="s">
        <v>46</v>
      </c>
      <c r="AA11" t="s">
        <v>347</v>
      </c>
      <c r="AB11">
        <v>75</v>
      </c>
      <c r="AC11" t="s">
        <v>528</v>
      </c>
      <c r="AD11">
        <v>94133</v>
      </c>
      <c r="AE11">
        <v>94133</v>
      </c>
      <c r="AF11" t="s">
        <v>409</v>
      </c>
      <c r="AG11" t="s">
        <v>409</v>
      </c>
      <c r="AJ11" t="s">
        <v>409</v>
      </c>
      <c r="AK11">
        <v>37.800178000000002</v>
      </c>
      <c r="AL11">
        <v>-122.4104</v>
      </c>
      <c r="AM11" t="s">
        <v>409</v>
      </c>
      <c r="AN11" t="s">
        <v>409</v>
      </c>
      <c r="AO11" t="s">
        <v>522</v>
      </c>
      <c r="AP11" t="s">
        <v>523</v>
      </c>
      <c r="AQ11" s="6">
        <v>43466</v>
      </c>
      <c r="AR11" s="6">
        <v>43831</v>
      </c>
      <c r="AS11">
        <v>311</v>
      </c>
      <c r="AT11">
        <v>100</v>
      </c>
      <c r="AU11">
        <v>100</v>
      </c>
      <c r="AV11" t="s">
        <v>524</v>
      </c>
      <c r="AW11">
        <v>311</v>
      </c>
      <c r="AX11" t="s">
        <v>524</v>
      </c>
      <c r="AY11">
        <v>100</v>
      </c>
      <c r="AZ11">
        <v>100</v>
      </c>
      <c r="BA11">
        <v>1</v>
      </c>
      <c r="BB11">
        <v>1975</v>
      </c>
      <c r="BC11">
        <v>2</v>
      </c>
      <c r="BD11" t="s">
        <v>409</v>
      </c>
      <c r="BE11" t="s">
        <v>409</v>
      </c>
      <c r="BF11">
        <v>1</v>
      </c>
      <c r="BG11" t="s">
        <v>525</v>
      </c>
      <c r="BH11" t="s">
        <v>409</v>
      </c>
      <c r="BI11" s="5">
        <v>43637.720235532404</v>
      </c>
      <c r="BJ11" s="5">
        <v>43637.720307523145</v>
      </c>
      <c r="BK11">
        <v>1065353216</v>
      </c>
      <c r="BL11" t="s">
        <v>410</v>
      </c>
      <c r="BR11" t="s">
        <v>623</v>
      </c>
      <c r="BS11">
        <v>0</v>
      </c>
      <c r="BT11" t="s">
        <v>409</v>
      </c>
    </row>
    <row r="12" spans="1:72" x14ac:dyDescent="0.25">
      <c r="A12">
        <v>10</v>
      </c>
      <c r="B12">
        <v>2</v>
      </c>
      <c r="C12">
        <v>3</v>
      </c>
      <c r="E12" s="2" t="s">
        <v>624</v>
      </c>
      <c r="F12">
        <v>2</v>
      </c>
      <c r="G12">
        <v>15000000</v>
      </c>
      <c r="H12">
        <v>0</v>
      </c>
      <c r="I12">
        <v>1000000</v>
      </c>
      <c r="J12">
        <v>2500000</v>
      </c>
      <c r="K12">
        <v>365</v>
      </c>
      <c r="L12">
        <v>6849.3150684931497</v>
      </c>
      <c r="M12">
        <v>18500000</v>
      </c>
      <c r="N12">
        <v>0</v>
      </c>
      <c r="O12" t="s">
        <v>51</v>
      </c>
      <c r="P12" t="s">
        <v>409</v>
      </c>
      <c r="Q12" t="s">
        <v>409</v>
      </c>
      <c r="S12" t="s">
        <v>409</v>
      </c>
      <c r="T12" t="s">
        <v>409</v>
      </c>
      <c r="U12">
        <v>92306</v>
      </c>
      <c r="V12" t="s">
        <v>45</v>
      </c>
      <c r="W12" t="s">
        <v>50</v>
      </c>
      <c r="X12" t="s">
        <v>409</v>
      </c>
      <c r="Y12" t="s">
        <v>409</v>
      </c>
      <c r="Z12" t="s">
        <v>46</v>
      </c>
      <c r="AA12" t="s">
        <v>347</v>
      </c>
      <c r="AB12">
        <v>75</v>
      </c>
      <c r="AC12" t="s">
        <v>528</v>
      </c>
      <c r="AD12">
        <v>94133</v>
      </c>
      <c r="AE12">
        <v>94133</v>
      </c>
      <c r="AF12" t="s">
        <v>409</v>
      </c>
      <c r="AG12" t="s">
        <v>409</v>
      </c>
      <c r="AJ12" t="s">
        <v>409</v>
      </c>
      <c r="AK12">
        <v>37.800178000000002</v>
      </c>
      <c r="AL12">
        <v>-122.4104</v>
      </c>
      <c r="AM12" t="s">
        <v>409</v>
      </c>
      <c r="AN12" t="s">
        <v>409</v>
      </c>
      <c r="AO12" t="s">
        <v>522</v>
      </c>
      <c r="AP12" t="s">
        <v>523</v>
      </c>
      <c r="AQ12" s="6">
        <v>43466</v>
      </c>
      <c r="AR12" s="6">
        <v>43831</v>
      </c>
      <c r="AS12">
        <v>311</v>
      </c>
      <c r="AT12">
        <v>100</v>
      </c>
      <c r="AU12">
        <v>100</v>
      </c>
      <c r="AV12" t="s">
        <v>524</v>
      </c>
      <c r="AW12">
        <v>311</v>
      </c>
      <c r="AX12" t="s">
        <v>524</v>
      </c>
      <c r="AY12">
        <v>100</v>
      </c>
      <c r="AZ12">
        <v>100</v>
      </c>
      <c r="BA12">
        <v>1</v>
      </c>
      <c r="BB12">
        <v>1975</v>
      </c>
      <c r="BC12">
        <v>2</v>
      </c>
      <c r="BD12" t="s">
        <v>409</v>
      </c>
      <c r="BE12" t="s">
        <v>409</v>
      </c>
      <c r="BF12">
        <v>1</v>
      </c>
      <c r="BG12" t="s">
        <v>525</v>
      </c>
      <c r="BH12" t="s">
        <v>409</v>
      </c>
      <c r="BI12" s="5">
        <v>43637.720235729168</v>
      </c>
      <c r="BJ12" s="5">
        <v>43637.720307523145</v>
      </c>
      <c r="BK12">
        <v>1065353216</v>
      </c>
      <c r="BL12" t="s">
        <v>410</v>
      </c>
      <c r="BR12" t="s">
        <v>625</v>
      </c>
      <c r="BS12">
        <v>0</v>
      </c>
      <c r="BT12" t="s">
        <v>409</v>
      </c>
    </row>
    <row r="13" spans="1:72" x14ac:dyDescent="0.25">
      <c r="A13">
        <v>11</v>
      </c>
      <c r="B13">
        <v>2</v>
      </c>
      <c r="C13">
        <v>3</v>
      </c>
      <c r="E13" s="2" t="s">
        <v>626</v>
      </c>
      <c r="F13">
        <v>2</v>
      </c>
      <c r="G13">
        <v>15000000</v>
      </c>
      <c r="H13">
        <v>0</v>
      </c>
      <c r="I13">
        <v>1000000</v>
      </c>
      <c r="J13">
        <v>2500000</v>
      </c>
      <c r="K13">
        <v>365</v>
      </c>
      <c r="L13">
        <v>6849.3150684931497</v>
      </c>
      <c r="M13">
        <v>18500000</v>
      </c>
      <c r="N13">
        <v>0</v>
      </c>
      <c r="O13" t="s">
        <v>51</v>
      </c>
      <c r="P13" t="s">
        <v>409</v>
      </c>
      <c r="Q13" t="s">
        <v>409</v>
      </c>
      <c r="S13" t="s">
        <v>409</v>
      </c>
      <c r="T13" t="s">
        <v>409</v>
      </c>
      <c r="U13">
        <v>92306</v>
      </c>
      <c r="V13" t="s">
        <v>45</v>
      </c>
      <c r="W13" t="s">
        <v>50</v>
      </c>
      <c r="X13" t="s">
        <v>409</v>
      </c>
      <c r="Y13" t="s">
        <v>409</v>
      </c>
      <c r="Z13" t="s">
        <v>46</v>
      </c>
      <c r="AA13" t="s">
        <v>347</v>
      </c>
      <c r="AB13">
        <v>75</v>
      </c>
      <c r="AC13" t="s">
        <v>528</v>
      </c>
      <c r="AD13">
        <v>94133</v>
      </c>
      <c r="AE13">
        <v>94133</v>
      </c>
      <c r="AF13" t="s">
        <v>409</v>
      </c>
      <c r="AG13" t="s">
        <v>409</v>
      </c>
      <c r="AJ13" t="s">
        <v>409</v>
      </c>
      <c r="AK13">
        <v>37.800178000000002</v>
      </c>
      <c r="AL13">
        <v>-122.4104</v>
      </c>
      <c r="AM13" t="s">
        <v>409</v>
      </c>
      <c r="AN13" t="s">
        <v>409</v>
      </c>
      <c r="AO13" t="s">
        <v>522</v>
      </c>
      <c r="AP13" t="s">
        <v>523</v>
      </c>
      <c r="AQ13" s="6">
        <v>43466</v>
      </c>
      <c r="AR13" s="6">
        <v>43831</v>
      </c>
      <c r="AS13">
        <v>311</v>
      </c>
      <c r="AT13">
        <v>100</v>
      </c>
      <c r="AU13">
        <v>100</v>
      </c>
      <c r="AV13" t="s">
        <v>524</v>
      </c>
      <c r="AW13">
        <v>311</v>
      </c>
      <c r="AX13" t="s">
        <v>524</v>
      </c>
      <c r="AY13">
        <v>100</v>
      </c>
      <c r="AZ13">
        <v>100</v>
      </c>
      <c r="BA13">
        <v>1</v>
      </c>
      <c r="BB13">
        <v>1975</v>
      </c>
      <c r="BC13">
        <v>2</v>
      </c>
      <c r="BD13" t="s">
        <v>409</v>
      </c>
      <c r="BE13" t="s">
        <v>409</v>
      </c>
      <c r="BF13">
        <v>1</v>
      </c>
      <c r="BG13" t="s">
        <v>525</v>
      </c>
      <c r="BH13" t="s">
        <v>409</v>
      </c>
      <c r="BI13" s="5">
        <v>43637.720235729168</v>
      </c>
      <c r="BJ13" s="5">
        <v>43637.720307523145</v>
      </c>
      <c r="BK13">
        <v>1065353216</v>
      </c>
      <c r="BL13" t="s">
        <v>410</v>
      </c>
      <c r="BR13" t="s">
        <v>627</v>
      </c>
      <c r="BS13">
        <v>0</v>
      </c>
      <c r="BT13" t="s">
        <v>409</v>
      </c>
    </row>
    <row r="14" spans="1:72" x14ac:dyDescent="0.25">
      <c r="A14">
        <v>12</v>
      </c>
      <c r="B14">
        <v>2</v>
      </c>
      <c r="C14">
        <v>3</v>
      </c>
      <c r="E14" s="2" t="s">
        <v>628</v>
      </c>
      <c r="F14">
        <v>3</v>
      </c>
      <c r="G14">
        <v>50000000</v>
      </c>
      <c r="H14">
        <v>0</v>
      </c>
      <c r="I14">
        <v>10000000</v>
      </c>
      <c r="J14">
        <v>5000000</v>
      </c>
      <c r="K14">
        <v>365</v>
      </c>
      <c r="L14">
        <v>13698.630136986299</v>
      </c>
      <c r="M14">
        <v>65000000</v>
      </c>
      <c r="N14">
        <v>0</v>
      </c>
      <c r="O14" t="s">
        <v>51</v>
      </c>
      <c r="P14" t="s">
        <v>409</v>
      </c>
      <c r="Q14" t="s">
        <v>409</v>
      </c>
      <c r="S14" t="s">
        <v>409</v>
      </c>
      <c r="T14" t="s">
        <v>409</v>
      </c>
      <c r="U14">
        <v>51427</v>
      </c>
      <c r="V14" t="s">
        <v>45</v>
      </c>
      <c r="W14" t="s">
        <v>50</v>
      </c>
      <c r="X14" t="s">
        <v>409</v>
      </c>
      <c r="Y14" t="s">
        <v>409</v>
      </c>
      <c r="Z14" t="s">
        <v>348</v>
      </c>
      <c r="AA14" t="s">
        <v>342</v>
      </c>
      <c r="AB14">
        <v>86</v>
      </c>
      <c r="AC14" t="s">
        <v>341</v>
      </c>
      <c r="AD14">
        <v>33170</v>
      </c>
      <c r="AE14">
        <v>33170</v>
      </c>
      <c r="AF14" t="s">
        <v>409</v>
      </c>
      <c r="AG14" t="s">
        <v>409</v>
      </c>
      <c r="AJ14" t="s">
        <v>409</v>
      </c>
      <c r="AK14">
        <v>25.553799999999999</v>
      </c>
      <c r="AL14">
        <v>-80.497069999999994</v>
      </c>
      <c r="AM14" t="s">
        <v>409</v>
      </c>
      <c r="AN14" t="s">
        <v>409</v>
      </c>
      <c r="AO14" t="s">
        <v>522</v>
      </c>
      <c r="AP14" t="s">
        <v>523</v>
      </c>
      <c r="AQ14" s="6">
        <v>43466</v>
      </c>
      <c r="AR14" s="6">
        <v>43831</v>
      </c>
      <c r="AS14">
        <v>311</v>
      </c>
      <c r="AT14">
        <v>100</v>
      </c>
      <c r="AU14">
        <v>100</v>
      </c>
      <c r="AV14" t="s">
        <v>524</v>
      </c>
      <c r="AW14">
        <v>311</v>
      </c>
      <c r="AX14" t="s">
        <v>524</v>
      </c>
      <c r="AY14">
        <v>100</v>
      </c>
      <c r="AZ14">
        <v>100</v>
      </c>
      <c r="BA14">
        <v>1</v>
      </c>
      <c r="BB14">
        <v>0</v>
      </c>
      <c r="BC14">
        <v>0</v>
      </c>
      <c r="BD14" t="s">
        <v>409</v>
      </c>
      <c r="BE14" t="s">
        <v>409</v>
      </c>
      <c r="BF14">
        <v>1</v>
      </c>
      <c r="BG14" t="s">
        <v>525</v>
      </c>
      <c r="BH14" t="s">
        <v>409</v>
      </c>
      <c r="BI14" s="5">
        <v>43637.720235729168</v>
      </c>
      <c r="BJ14" s="5">
        <v>43637.720307523145</v>
      </c>
      <c r="BK14">
        <v>1065353216</v>
      </c>
      <c r="BL14" t="s">
        <v>410</v>
      </c>
      <c r="BR14" t="s">
        <v>629</v>
      </c>
      <c r="BS14">
        <v>0</v>
      </c>
      <c r="BT14" t="s">
        <v>409</v>
      </c>
    </row>
    <row r="15" spans="1:72" x14ac:dyDescent="0.25">
      <c r="A15">
        <v>13</v>
      </c>
      <c r="B15">
        <v>2</v>
      </c>
      <c r="C15">
        <v>3</v>
      </c>
      <c r="E15" s="2" t="s">
        <v>630</v>
      </c>
      <c r="F15">
        <v>3</v>
      </c>
      <c r="G15">
        <v>50000000</v>
      </c>
      <c r="H15">
        <v>0</v>
      </c>
      <c r="I15">
        <v>10000000</v>
      </c>
      <c r="J15">
        <v>5000000</v>
      </c>
      <c r="K15">
        <v>365</v>
      </c>
      <c r="L15">
        <v>13698.630136986299</v>
      </c>
      <c r="M15">
        <v>65000000</v>
      </c>
      <c r="N15">
        <v>0</v>
      </c>
      <c r="O15" t="s">
        <v>51</v>
      </c>
      <c r="P15" t="s">
        <v>409</v>
      </c>
      <c r="Q15" t="s">
        <v>409</v>
      </c>
      <c r="S15" t="s">
        <v>409</v>
      </c>
      <c r="T15" t="s">
        <v>409</v>
      </c>
      <c r="U15">
        <v>51427</v>
      </c>
      <c r="V15" t="s">
        <v>45</v>
      </c>
      <c r="W15" t="s">
        <v>50</v>
      </c>
      <c r="X15" t="s">
        <v>409</v>
      </c>
      <c r="Y15" t="s">
        <v>409</v>
      </c>
      <c r="Z15" t="s">
        <v>348</v>
      </c>
      <c r="AA15" t="s">
        <v>342</v>
      </c>
      <c r="AB15">
        <v>86</v>
      </c>
      <c r="AC15" t="s">
        <v>341</v>
      </c>
      <c r="AD15">
        <v>33170</v>
      </c>
      <c r="AE15">
        <v>33170</v>
      </c>
      <c r="AF15" t="s">
        <v>409</v>
      </c>
      <c r="AG15" t="s">
        <v>409</v>
      </c>
      <c r="AJ15" t="s">
        <v>409</v>
      </c>
      <c r="AK15">
        <v>25.553799999999999</v>
      </c>
      <c r="AL15">
        <v>-80.497069999999994</v>
      </c>
      <c r="AM15" t="s">
        <v>409</v>
      </c>
      <c r="AN15" t="s">
        <v>409</v>
      </c>
      <c r="AO15" t="s">
        <v>522</v>
      </c>
      <c r="AP15" t="s">
        <v>523</v>
      </c>
      <c r="AQ15" s="6">
        <v>43466</v>
      </c>
      <c r="AR15" s="6">
        <v>43831</v>
      </c>
      <c r="AS15">
        <v>311</v>
      </c>
      <c r="AT15">
        <v>100</v>
      </c>
      <c r="AU15">
        <v>100</v>
      </c>
      <c r="AV15" t="s">
        <v>524</v>
      </c>
      <c r="AW15">
        <v>311</v>
      </c>
      <c r="AX15" t="s">
        <v>524</v>
      </c>
      <c r="AY15">
        <v>100</v>
      </c>
      <c r="AZ15">
        <v>100</v>
      </c>
      <c r="BA15">
        <v>1</v>
      </c>
      <c r="BB15">
        <v>0</v>
      </c>
      <c r="BC15">
        <v>0</v>
      </c>
      <c r="BD15" t="s">
        <v>409</v>
      </c>
      <c r="BE15" t="s">
        <v>409</v>
      </c>
      <c r="BF15">
        <v>1</v>
      </c>
      <c r="BG15" t="s">
        <v>525</v>
      </c>
      <c r="BH15" t="s">
        <v>409</v>
      </c>
      <c r="BI15" s="5">
        <v>43637.720235729168</v>
      </c>
      <c r="BJ15" s="5">
        <v>43637.720307523145</v>
      </c>
      <c r="BK15">
        <v>1065353216</v>
      </c>
      <c r="BL15" t="s">
        <v>410</v>
      </c>
      <c r="BR15" t="s">
        <v>631</v>
      </c>
      <c r="BS15">
        <v>0</v>
      </c>
      <c r="BT15" t="s">
        <v>409</v>
      </c>
    </row>
    <row r="16" spans="1:72" x14ac:dyDescent="0.25">
      <c r="A16">
        <v>14</v>
      </c>
      <c r="B16">
        <v>2</v>
      </c>
      <c r="C16">
        <v>3</v>
      </c>
      <c r="E16" s="2" t="s">
        <v>632</v>
      </c>
      <c r="F16">
        <v>3</v>
      </c>
      <c r="G16">
        <v>50000000</v>
      </c>
      <c r="H16">
        <v>0</v>
      </c>
      <c r="I16">
        <v>10000000</v>
      </c>
      <c r="J16">
        <v>5000000</v>
      </c>
      <c r="K16">
        <v>365</v>
      </c>
      <c r="L16">
        <v>13698.630136986299</v>
      </c>
      <c r="M16">
        <v>65000000</v>
      </c>
      <c r="N16">
        <v>0</v>
      </c>
      <c r="O16" t="s">
        <v>51</v>
      </c>
      <c r="P16" t="s">
        <v>409</v>
      </c>
      <c r="Q16" t="s">
        <v>409</v>
      </c>
      <c r="S16" t="s">
        <v>409</v>
      </c>
      <c r="T16" t="s">
        <v>409</v>
      </c>
      <c r="U16">
        <v>51427</v>
      </c>
      <c r="V16" t="s">
        <v>45</v>
      </c>
      <c r="W16" t="s">
        <v>50</v>
      </c>
      <c r="X16" t="s">
        <v>409</v>
      </c>
      <c r="Y16" t="s">
        <v>409</v>
      </c>
      <c r="Z16" t="s">
        <v>348</v>
      </c>
      <c r="AA16" t="s">
        <v>342</v>
      </c>
      <c r="AB16">
        <v>86</v>
      </c>
      <c r="AC16" t="s">
        <v>341</v>
      </c>
      <c r="AD16">
        <v>33170</v>
      </c>
      <c r="AE16">
        <v>33170</v>
      </c>
      <c r="AF16" t="s">
        <v>409</v>
      </c>
      <c r="AG16" t="s">
        <v>409</v>
      </c>
      <c r="AJ16" t="s">
        <v>409</v>
      </c>
      <c r="AK16">
        <v>25.553799999999999</v>
      </c>
      <c r="AL16">
        <v>-80.497069999999994</v>
      </c>
      <c r="AM16" t="s">
        <v>409</v>
      </c>
      <c r="AN16" t="s">
        <v>409</v>
      </c>
      <c r="AO16" t="s">
        <v>522</v>
      </c>
      <c r="AP16" t="s">
        <v>523</v>
      </c>
      <c r="AQ16" s="6">
        <v>43466</v>
      </c>
      <c r="AR16" s="6">
        <v>43831</v>
      </c>
      <c r="AS16">
        <v>311</v>
      </c>
      <c r="AT16">
        <v>100</v>
      </c>
      <c r="AU16">
        <v>100</v>
      </c>
      <c r="AV16" t="s">
        <v>524</v>
      </c>
      <c r="AW16">
        <v>311</v>
      </c>
      <c r="AX16" t="s">
        <v>524</v>
      </c>
      <c r="AY16">
        <v>100</v>
      </c>
      <c r="AZ16">
        <v>100</v>
      </c>
      <c r="BA16">
        <v>1</v>
      </c>
      <c r="BB16">
        <v>0</v>
      </c>
      <c r="BC16">
        <v>0</v>
      </c>
      <c r="BD16" t="s">
        <v>409</v>
      </c>
      <c r="BE16" t="s">
        <v>409</v>
      </c>
      <c r="BF16">
        <v>1</v>
      </c>
      <c r="BG16" t="s">
        <v>525</v>
      </c>
      <c r="BH16" t="s">
        <v>409</v>
      </c>
      <c r="BI16" s="5">
        <v>43637.720235729168</v>
      </c>
      <c r="BJ16" s="5">
        <v>43637.720307523145</v>
      </c>
      <c r="BK16">
        <v>1065353216</v>
      </c>
      <c r="BL16" t="s">
        <v>410</v>
      </c>
      <c r="BR16" t="s">
        <v>633</v>
      </c>
      <c r="BS16">
        <v>0</v>
      </c>
      <c r="BT16" t="s">
        <v>409</v>
      </c>
    </row>
    <row r="17" spans="1:72" x14ac:dyDescent="0.25">
      <c r="A17">
        <v>15</v>
      </c>
      <c r="B17">
        <v>2</v>
      </c>
      <c r="C17">
        <v>3</v>
      </c>
      <c r="E17" s="2" t="s">
        <v>634</v>
      </c>
      <c r="F17">
        <v>3</v>
      </c>
      <c r="G17">
        <v>50000000</v>
      </c>
      <c r="H17">
        <v>0</v>
      </c>
      <c r="I17">
        <v>10000000</v>
      </c>
      <c r="J17">
        <v>5000000</v>
      </c>
      <c r="K17">
        <v>365</v>
      </c>
      <c r="L17">
        <v>13698.630136986299</v>
      </c>
      <c r="M17">
        <v>65000000</v>
      </c>
      <c r="N17">
        <v>0</v>
      </c>
      <c r="O17" t="s">
        <v>51</v>
      </c>
      <c r="P17" t="s">
        <v>409</v>
      </c>
      <c r="Q17" t="s">
        <v>409</v>
      </c>
      <c r="S17" t="s">
        <v>409</v>
      </c>
      <c r="T17" t="s">
        <v>409</v>
      </c>
      <c r="U17">
        <v>51427</v>
      </c>
      <c r="V17" t="s">
        <v>45</v>
      </c>
      <c r="W17" t="s">
        <v>50</v>
      </c>
      <c r="X17" t="s">
        <v>409</v>
      </c>
      <c r="Y17" t="s">
        <v>409</v>
      </c>
      <c r="Z17" t="s">
        <v>348</v>
      </c>
      <c r="AA17" t="s">
        <v>342</v>
      </c>
      <c r="AB17">
        <v>86</v>
      </c>
      <c r="AC17" t="s">
        <v>341</v>
      </c>
      <c r="AD17">
        <v>33170</v>
      </c>
      <c r="AE17">
        <v>33170</v>
      </c>
      <c r="AF17" t="s">
        <v>409</v>
      </c>
      <c r="AG17" t="s">
        <v>409</v>
      </c>
      <c r="AJ17" t="s">
        <v>409</v>
      </c>
      <c r="AK17">
        <v>25.553799999999999</v>
      </c>
      <c r="AL17">
        <v>-80.497069999999994</v>
      </c>
      <c r="AM17" t="s">
        <v>409</v>
      </c>
      <c r="AN17" t="s">
        <v>409</v>
      </c>
      <c r="AO17" t="s">
        <v>522</v>
      </c>
      <c r="AP17" t="s">
        <v>523</v>
      </c>
      <c r="AQ17" s="6">
        <v>43466</v>
      </c>
      <c r="AR17" s="6">
        <v>43831</v>
      </c>
      <c r="AS17">
        <v>311</v>
      </c>
      <c r="AT17">
        <v>100</v>
      </c>
      <c r="AU17">
        <v>100</v>
      </c>
      <c r="AV17" t="s">
        <v>524</v>
      </c>
      <c r="AW17">
        <v>311</v>
      </c>
      <c r="AX17" t="s">
        <v>524</v>
      </c>
      <c r="AY17">
        <v>100</v>
      </c>
      <c r="AZ17">
        <v>100</v>
      </c>
      <c r="BA17">
        <v>1</v>
      </c>
      <c r="BB17">
        <v>0</v>
      </c>
      <c r="BC17">
        <v>0</v>
      </c>
      <c r="BD17" t="s">
        <v>409</v>
      </c>
      <c r="BE17" t="s">
        <v>409</v>
      </c>
      <c r="BF17">
        <v>1</v>
      </c>
      <c r="BG17" t="s">
        <v>525</v>
      </c>
      <c r="BH17" t="s">
        <v>409</v>
      </c>
      <c r="BI17" s="5">
        <v>43637.720235729168</v>
      </c>
      <c r="BJ17" s="5">
        <v>43637.720307523145</v>
      </c>
      <c r="BK17">
        <v>1065353216</v>
      </c>
      <c r="BL17" t="s">
        <v>410</v>
      </c>
      <c r="BR17" t="s">
        <v>635</v>
      </c>
      <c r="BS17">
        <v>0</v>
      </c>
      <c r="BT17" t="s">
        <v>409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0B48-952B-4E93-BA79-415AA76B9DC3}">
  <dimension ref="A1:R25"/>
  <sheetViews>
    <sheetView zoomScale="70" zoomScaleNormal="70" workbookViewId="0">
      <selection activeCell="A2" sqref="A2:A25"/>
    </sheetView>
  </sheetViews>
  <sheetFormatPr defaultRowHeight="15" x14ac:dyDescent="0.25"/>
  <cols>
    <col min="1" max="2" width="13" bestFit="1" customWidth="1"/>
    <col min="3" max="3" width="12.85546875" bestFit="1" customWidth="1"/>
    <col min="4" max="4" width="13.85546875" bestFit="1" customWidth="1"/>
    <col min="5" max="5" width="15.42578125" bestFit="1" customWidth="1"/>
    <col min="6" max="6" width="11.140625" bestFit="1" customWidth="1"/>
    <col min="7" max="9" width="6.85546875" bestFit="1" customWidth="1"/>
    <col min="10" max="10" width="21.7109375" bestFit="1" customWidth="1"/>
    <col min="11" max="11" width="12.42578125" bestFit="1" customWidth="1"/>
    <col min="12" max="14" width="12.85546875" bestFit="1" customWidth="1"/>
    <col min="15" max="15" width="15" bestFit="1" customWidth="1"/>
    <col min="16" max="16" width="14" bestFit="1" customWidth="1"/>
    <col min="17" max="17" width="14.42578125" bestFit="1" customWidth="1"/>
    <col min="18" max="18" width="24.28515625" bestFit="1" customWidth="1"/>
  </cols>
  <sheetData>
    <row r="1" spans="1:18" x14ac:dyDescent="0.25">
      <c r="A1" t="s">
        <v>464</v>
      </c>
      <c r="B1" t="s">
        <v>465</v>
      </c>
      <c r="C1" t="s">
        <v>434</v>
      </c>
      <c r="D1" t="s">
        <v>429</v>
      </c>
      <c r="E1" t="s">
        <v>466</v>
      </c>
      <c r="F1" t="s">
        <v>467</v>
      </c>
      <c r="G1" t="s">
        <v>468</v>
      </c>
      <c r="H1" t="s">
        <v>469</v>
      </c>
      <c r="I1" t="s">
        <v>470</v>
      </c>
      <c r="J1" t="s">
        <v>444</v>
      </c>
      <c r="K1" t="s">
        <v>445</v>
      </c>
      <c r="L1" t="s">
        <v>446</v>
      </c>
      <c r="M1" t="s">
        <v>471</v>
      </c>
      <c r="N1" t="s">
        <v>472</v>
      </c>
      <c r="O1" t="s">
        <v>473</v>
      </c>
      <c r="P1" t="s">
        <v>474</v>
      </c>
      <c r="Q1" t="s">
        <v>475</v>
      </c>
      <c r="R1" t="s">
        <v>412</v>
      </c>
    </row>
    <row r="2" spans="1:18" x14ac:dyDescent="0.25">
      <c r="A2">
        <v>1</v>
      </c>
      <c r="B2">
        <v>1</v>
      </c>
      <c r="C2">
        <v>1</v>
      </c>
      <c r="D2">
        <v>139916</v>
      </c>
      <c r="E2" t="s">
        <v>346</v>
      </c>
      <c r="F2">
        <v>2500000</v>
      </c>
      <c r="G2">
        <v>0</v>
      </c>
      <c r="H2">
        <v>0</v>
      </c>
      <c r="I2">
        <v>0</v>
      </c>
      <c r="J2" t="s">
        <v>476</v>
      </c>
      <c r="K2">
        <v>10000</v>
      </c>
      <c r="L2">
        <v>0</v>
      </c>
      <c r="M2">
        <v>5000</v>
      </c>
      <c r="N2">
        <v>7500</v>
      </c>
      <c r="O2">
        <v>0</v>
      </c>
      <c r="P2">
        <v>1</v>
      </c>
      <c r="Q2">
        <v>1</v>
      </c>
      <c r="R2" t="s">
        <v>583</v>
      </c>
    </row>
    <row r="3" spans="1:18" x14ac:dyDescent="0.25">
      <c r="A3">
        <v>2</v>
      </c>
      <c r="B3">
        <v>1</v>
      </c>
      <c r="C3">
        <v>1</v>
      </c>
      <c r="D3">
        <v>4369</v>
      </c>
      <c r="E3" t="s">
        <v>345</v>
      </c>
      <c r="F3">
        <v>0</v>
      </c>
      <c r="G3">
        <v>0</v>
      </c>
      <c r="H3">
        <v>0</v>
      </c>
      <c r="I3">
        <v>0</v>
      </c>
      <c r="J3" t="s">
        <v>345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 t="s">
        <v>584</v>
      </c>
    </row>
    <row r="4" spans="1:18" x14ac:dyDescent="0.25">
      <c r="A4">
        <v>3</v>
      </c>
      <c r="B4">
        <v>1</v>
      </c>
      <c r="C4">
        <v>1</v>
      </c>
      <c r="D4">
        <v>2048</v>
      </c>
      <c r="E4" t="s">
        <v>345</v>
      </c>
      <c r="F4">
        <v>0</v>
      </c>
      <c r="G4">
        <v>0</v>
      </c>
      <c r="H4">
        <v>0</v>
      </c>
      <c r="I4">
        <v>0</v>
      </c>
      <c r="J4" t="s">
        <v>345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 t="s">
        <v>585</v>
      </c>
    </row>
    <row r="5" spans="1:18" x14ac:dyDescent="0.25">
      <c r="A5">
        <v>4</v>
      </c>
      <c r="B5">
        <v>1</v>
      </c>
      <c r="C5">
        <v>1</v>
      </c>
      <c r="D5">
        <v>65634</v>
      </c>
      <c r="E5" t="s">
        <v>345</v>
      </c>
      <c r="F5">
        <v>0</v>
      </c>
      <c r="G5">
        <v>0</v>
      </c>
      <c r="H5">
        <v>0</v>
      </c>
      <c r="I5">
        <v>0</v>
      </c>
      <c r="J5" t="s">
        <v>345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 t="s">
        <v>586</v>
      </c>
    </row>
    <row r="6" spans="1:18" x14ac:dyDescent="0.25">
      <c r="A6">
        <v>5</v>
      </c>
      <c r="B6">
        <v>2</v>
      </c>
      <c r="C6">
        <v>1</v>
      </c>
      <c r="D6">
        <v>139916</v>
      </c>
      <c r="E6" t="s">
        <v>476</v>
      </c>
      <c r="F6">
        <v>5000000</v>
      </c>
      <c r="G6">
        <v>0</v>
      </c>
      <c r="H6">
        <v>1000000</v>
      </c>
      <c r="I6">
        <v>100000</v>
      </c>
      <c r="J6" t="s">
        <v>476</v>
      </c>
      <c r="K6">
        <v>10000</v>
      </c>
      <c r="L6">
        <v>0</v>
      </c>
      <c r="M6">
        <v>2500</v>
      </c>
      <c r="N6">
        <v>10000</v>
      </c>
      <c r="O6">
        <v>0</v>
      </c>
      <c r="P6">
        <v>1</v>
      </c>
      <c r="Q6">
        <v>1</v>
      </c>
      <c r="R6" t="s">
        <v>587</v>
      </c>
    </row>
    <row r="7" spans="1:18" x14ac:dyDescent="0.25">
      <c r="A7">
        <v>6</v>
      </c>
      <c r="B7">
        <v>2</v>
      </c>
      <c r="C7">
        <v>1</v>
      </c>
      <c r="D7">
        <v>4369</v>
      </c>
      <c r="E7" t="s">
        <v>345</v>
      </c>
      <c r="F7">
        <v>0</v>
      </c>
      <c r="G7">
        <v>0</v>
      </c>
      <c r="H7">
        <v>0</v>
      </c>
      <c r="I7">
        <v>0</v>
      </c>
      <c r="J7" t="s">
        <v>345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 t="s">
        <v>588</v>
      </c>
    </row>
    <row r="8" spans="1:18" x14ac:dyDescent="0.25">
      <c r="A8">
        <v>7</v>
      </c>
      <c r="B8">
        <v>2</v>
      </c>
      <c r="C8">
        <v>1</v>
      </c>
      <c r="D8">
        <v>2048</v>
      </c>
      <c r="E8" t="s">
        <v>345</v>
      </c>
      <c r="F8">
        <v>0</v>
      </c>
      <c r="G8">
        <v>0</v>
      </c>
      <c r="H8">
        <v>0</v>
      </c>
      <c r="I8">
        <v>0</v>
      </c>
      <c r="J8" t="s">
        <v>345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 t="s">
        <v>589</v>
      </c>
    </row>
    <row r="9" spans="1:18" x14ac:dyDescent="0.25">
      <c r="A9">
        <v>8</v>
      </c>
      <c r="B9">
        <v>2</v>
      </c>
      <c r="C9">
        <v>1</v>
      </c>
      <c r="D9">
        <v>65634</v>
      </c>
      <c r="E9" t="s">
        <v>345</v>
      </c>
      <c r="F9">
        <v>0</v>
      </c>
      <c r="G9">
        <v>0</v>
      </c>
      <c r="H9">
        <v>0</v>
      </c>
      <c r="I9">
        <v>0</v>
      </c>
      <c r="J9" t="s">
        <v>345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 t="s">
        <v>590</v>
      </c>
    </row>
    <row r="10" spans="1:18" x14ac:dyDescent="0.25">
      <c r="A10">
        <v>9</v>
      </c>
      <c r="B10">
        <v>3</v>
      </c>
      <c r="C10">
        <v>1</v>
      </c>
      <c r="D10">
        <v>139916</v>
      </c>
      <c r="E10" t="s">
        <v>346</v>
      </c>
      <c r="F10">
        <v>2500000</v>
      </c>
      <c r="G10">
        <v>0</v>
      </c>
      <c r="H10">
        <v>0</v>
      </c>
      <c r="I10">
        <v>0</v>
      </c>
      <c r="J10" t="s">
        <v>476</v>
      </c>
      <c r="K10">
        <v>10000</v>
      </c>
      <c r="L10">
        <v>0</v>
      </c>
      <c r="M10">
        <v>5000</v>
      </c>
      <c r="N10">
        <v>7500</v>
      </c>
      <c r="O10">
        <v>0</v>
      </c>
      <c r="P10">
        <v>1</v>
      </c>
      <c r="Q10">
        <v>1</v>
      </c>
      <c r="R10" t="s">
        <v>591</v>
      </c>
    </row>
    <row r="11" spans="1:18" x14ac:dyDescent="0.25">
      <c r="A11">
        <v>10</v>
      </c>
      <c r="B11">
        <v>3</v>
      </c>
      <c r="C11">
        <v>1</v>
      </c>
      <c r="D11">
        <v>4369</v>
      </c>
      <c r="E11" t="s">
        <v>346</v>
      </c>
      <c r="F11">
        <v>15000000</v>
      </c>
      <c r="G11">
        <v>0</v>
      </c>
      <c r="H11">
        <v>0</v>
      </c>
      <c r="I11">
        <v>0</v>
      </c>
      <c r="J11" t="s">
        <v>346</v>
      </c>
      <c r="K11">
        <v>500000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 t="s">
        <v>592</v>
      </c>
    </row>
    <row r="12" spans="1:18" x14ac:dyDescent="0.25">
      <c r="A12">
        <v>11</v>
      </c>
      <c r="B12">
        <v>3</v>
      </c>
      <c r="C12">
        <v>1</v>
      </c>
      <c r="D12">
        <v>2048</v>
      </c>
      <c r="E12" t="s">
        <v>346</v>
      </c>
      <c r="F12">
        <v>1500000</v>
      </c>
      <c r="G12">
        <v>0</v>
      </c>
      <c r="H12">
        <v>0</v>
      </c>
      <c r="I12">
        <v>0</v>
      </c>
      <c r="J12" t="s">
        <v>346</v>
      </c>
      <c r="K12">
        <v>25000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 t="s">
        <v>593</v>
      </c>
    </row>
    <row r="13" spans="1:18" x14ac:dyDescent="0.25">
      <c r="A13">
        <v>12</v>
      </c>
      <c r="B13">
        <v>3</v>
      </c>
      <c r="C13">
        <v>1</v>
      </c>
      <c r="D13">
        <v>65634</v>
      </c>
      <c r="E13" t="s">
        <v>345</v>
      </c>
      <c r="F13">
        <v>0</v>
      </c>
      <c r="G13">
        <v>0</v>
      </c>
      <c r="H13">
        <v>0</v>
      </c>
      <c r="I13">
        <v>0</v>
      </c>
      <c r="J13" t="s">
        <v>345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 t="s">
        <v>594</v>
      </c>
    </row>
    <row r="14" spans="1:18" x14ac:dyDescent="0.25">
      <c r="A14">
        <v>13</v>
      </c>
      <c r="B14">
        <v>4</v>
      </c>
      <c r="C14">
        <v>2</v>
      </c>
      <c r="D14">
        <v>139916</v>
      </c>
      <c r="E14" t="s">
        <v>346</v>
      </c>
      <c r="F14">
        <v>2500000</v>
      </c>
      <c r="G14">
        <v>0</v>
      </c>
      <c r="H14">
        <v>0</v>
      </c>
      <c r="I14">
        <v>0</v>
      </c>
      <c r="J14" t="s">
        <v>476</v>
      </c>
      <c r="K14">
        <v>10000</v>
      </c>
      <c r="L14">
        <v>0</v>
      </c>
      <c r="M14">
        <v>5000</v>
      </c>
      <c r="N14">
        <v>7500</v>
      </c>
      <c r="O14">
        <v>0</v>
      </c>
      <c r="P14">
        <v>1</v>
      </c>
      <c r="Q14">
        <v>1</v>
      </c>
      <c r="R14" t="s">
        <v>595</v>
      </c>
    </row>
    <row r="15" spans="1:18" x14ac:dyDescent="0.25">
      <c r="A15">
        <v>14</v>
      </c>
      <c r="B15">
        <v>5</v>
      </c>
      <c r="C15">
        <v>2</v>
      </c>
      <c r="D15">
        <v>4369</v>
      </c>
      <c r="E15" t="s">
        <v>345</v>
      </c>
      <c r="F15">
        <v>0</v>
      </c>
      <c r="G15">
        <v>0</v>
      </c>
      <c r="H15">
        <v>0</v>
      </c>
      <c r="I15">
        <v>0</v>
      </c>
      <c r="J15" t="s">
        <v>345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 t="s">
        <v>596</v>
      </c>
    </row>
    <row r="16" spans="1:18" x14ac:dyDescent="0.25">
      <c r="A16">
        <v>15</v>
      </c>
      <c r="B16">
        <v>6</v>
      </c>
      <c r="C16">
        <v>2</v>
      </c>
      <c r="D16">
        <v>2048</v>
      </c>
      <c r="E16" t="s">
        <v>345</v>
      </c>
      <c r="F16">
        <v>0</v>
      </c>
      <c r="G16">
        <v>0</v>
      </c>
      <c r="H16">
        <v>0</v>
      </c>
      <c r="I16">
        <v>0</v>
      </c>
      <c r="J16" t="s">
        <v>345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 t="s">
        <v>597</v>
      </c>
    </row>
    <row r="17" spans="1:18" x14ac:dyDescent="0.25">
      <c r="A17">
        <v>16</v>
      </c>
      <c r="B17">
        <v>7</v>
      </c>
      <c r="C17">
        <v>2</v>
      </c>
      <c r="D17">
        <v>65634</v>
      </c>
      <c r="E17" t="s">
        <v>345</v>
      </c>
      <c r="F17">
        <v>0</v>
      </c>
      <c r="G17">
        <v>0</v>
      </c>
      <c r="H17">
        <v>0</v>
      </c>
      <c r="I17">
        <v>0</v>
      </c>
      <c r="J17" t="s">
        <v>345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 t="s">
        <v>598</v>
      </c>
    </row>
    <row r="18" spans="1:18" x14ac:dyDescent="0.25">
      <c r="A18">
        <v>17</v>
      </c>
      <c r="B18">
        <v>8</v>
      </c>
      <c r="C18">
        <v>2</v>
      </c>
      <c r="D18">
        <v>139916</v>
      </c>
      <c r="E18" t="s">
        <v>476</v>
      </c>
      <c r="F18">
        <v>5000000</v>
      </c>
      <c r="G18">
        <v>0</v>
      </c>
      <c r="H18">
        <v>1000000</v>
      </c>
      <c r="I18">
        <v>100000</v>
      </c>
      <c r="J18" t="s">
        <v>476</v>
      </c>
      <c r="K18">
        <v>10000</v>
      </c>
      <c r="L18">
        <v>0</v>
      </c>
      <c r="M18">
        <v>2500</v>
      </c>
      <c r="N18">
        <v>10000</v>
      </c>
      <c r="O18">
        <v>0</v>
      </c>
      <c r="P18">
        <v>1</v>
      </c>
      <c r="Q18">
        <v>1</v>
      </c>
      <c r="R18" t="s">
        <v>599</v>
      </c>
    </row>
    <row r="19" spans="1:18" x14ac:dyDescent="0.25">
      <c r="A19">
        <v>18</v>
      </c>
      <c r="B19">
        <v>9</v>
      </c>
      <c r="C19">
        <v>2</v>
      </c>
      <c r="D19">
        <v>4369</v>
      </c>
      <c r="E19" t="s">
        <v>345</v>
      </c>
      <c r="F19">
        <v>0</v>
      </c>
      <c r="G19">
        <v>0</v>
      </c>
      <c r="H19">
        <v>0</v>
      </c>
      <c r="I19">
        <v>0</v>
      </c>
      <c r="J19" t="s">
        <v>345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 t="s">
        <v>600</v>
      </c>
    </row>
    <row r="20" spans="1:18" x14ac:dyDescent="0.25">
      <c r="A20">
        <v>19</v>
      </c>
      <c r="B20">
        <v>10</v>
      </c>
      <c r="C20">
        <v>2</v>
      </c>
      <c r="D20">
        <v>2048</v>
      </c>
      <c r="E20" t="s">
        <v>345</v>
      </c>
      <c r="F20">
        <v>0</v>
      </c>
      <c r="G20">
        <v>0</v>
      </c>
      <c r="H20">
        <v>0</v>
      </c>
      <c r="I20">
        <v>0</v>
      </c>
      <c r="J20" t="s">
        <v>345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 t="s">
        <v>601</v>
      </c>
    </row>
    <row r="21" spans="1:18" x14ac:dyDescent="0.25">
      <c r="A21">
        <v>20</v>
      </c>
      <c r="B21">
        <v>11</v>
      </c>
      <c r="C21">
        <v>2</v>
      </c>
      <c r="D21">
        <v>65634</v>
      </c>
      <c r="E21" t="s">
        <v>345</v>
      </c>
      <c r="F21">
        <v>0</v>
      </c>
      <c r="G21">
        <v>0</v>
      </c>
      <c r="H21">
        <v>0</v>
      </c>
      <c r="I21">
        <v>0</v>
      </c>
      <c r="J21" t="s">
        <v>345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 t="s">
        <v>602</v>
      </c>
    </row>
    <row r="22" spans="1:18" x14ac:dyDescent="0.25">
      <c r="A22">
        <v>21</v>
      </c>
      <c r="B22">
        <v>12</v>
      </c>
      <c r="C22">
        <v>2</v>
      </c>
      <c r="D22">
        <v>139916</v>
      </c>
      <c r="E22" t="s">
        <v>346</v>
      </c>
      <c r="F22">
        <v>2500000</v>
      </c>
      <c r="G22">
        <v>0</v>
      </c>
      <c r="H22">
        <v>0</v>
      </c>
      <c r="I22">
        <v>0</v>
      </c>
      <c r="J22" t="s">
        <v>476</v>
      </c>
      <c r="K22">
        <v>10000</v>
      </c>
      <c r="L22">
        <v>0</v>
      </c>
      <c r="M22">
        <v>5000</v>
      </c>
      <c r="N22">
        <v>7500</v>
      </c>
      <c r="O22">
        <v>0</v>
      </c>
      <c r="P22">
        <v>1</v>
      </c>
      <c r="Q22">
        <v>1</v>
      </c>
      <c r="R22" t="s">
        <v>603</v>
      </c>
    </row>
    <row r="23" spans="1:18" x14ac:dyDescent="0.25">
      <c r="A23">
        <v>22</v>
      </c>
      <c r="B23">
        <v>13</v>
      </c>
      <c r="C23">
        <v>2</v>
      </c>
      <c r="D23">
        <v>4369</v>
      </c>
      <c r="E23" t="s">
        <v>346</v>
      </c>
      <c r="F23">
        <v>15000000</v>
      </c>
      <c r="G23">
        <v>0</v>
      </c>
      <c r="H23">
        <v>0</v>
      </c>
      <c r="I23">
        <v>0</v>
      </c>
      <c r="J23" t="s">
        <v>346</v>
      </c>
      <c r="K23">
        <v>500000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 t="s">
        <v>604</v>
      </c>
    </row>
    <row r="24" spans="1:18" x14ac:dyDescent="0.25">
      <c r="A24">
        <v>23</v>
      </c>
      <c r="B24">
        <v>14</v>
      </c>
      <c r="C24">
        <v>2</v>
      </c>
      <c r="D24">
        <v>2048</v>
      </c>
      <c r="E24" t="s">
        <v>346</v>
      </c>
      <c r="F24">
        <v>1500000</v>
      </c>
      <c r="G24">
        <v>0</v>
      </c>
      <c r="H24">
        <v>0</v>
      </c>
      <c r="I24">
        <v>0</v>
      </c>
      <c r="J24" t="s">
        <v>346</v>
      </c>
      <c r="K24">
        <v>25000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 t="s">
        <v>605</v>
      </c>
    </row>
    <row r="25" spans="1:18" x14ac:dyDescent="0.25">
      <c r="A25">
        <v>24</v>
      </c>
      <c r="B25">
        <v>15</v>
      </c>
      <c r="C25">
        <v>2</v>
      </c>
      <c r="D25">
        <v>65634</v>
      </c>
      <c r="E25" t="s">
        <v>345</v>
      </c>
      <c r="F25">
        <v>0</v>
      </c>
      <c r="G25">
        <v>0</v>
      </c>
      <c r="H25">
        <v>0</v>
      </c>
      <c r="I25">
        <v>0</v>
      </c>
      <c r="J25" t="s">
        <v>345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 t="s">
        <v>606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4A1E-77EA-40BC-9959-3F3E69F84D40}">
  <dimension ref="A1:Y115"/>
  <sheetViews>
    <sheetView zoomScale="70" zoomScaleNormal="70" workbookViewId="0">
      <pane ySplit="3" topLeftCell="A77" activePane="bottomLeft" state="frozen"/>
      <selection pane="bottomLeft" activeCell="K89" sqref="K89"/>
    </sheetView>
  </sheetViews>
  <sheetFormatPr defaultRowHeight="15" x14ac:dyDescent="0.25"/>
  <cols>
    <col min="1" max="1" width="4.42578125" style="2" customWidth="1"/>
    <col min="2" max="2" width="17.28515625" style="2" bestFit="1" customWidth="1"/>
    <col min="3" max="3" width="16.85546875" style="2" bestFit="1" customWidth="1"/>
    <col min="4" max="4" width="18.7109375" style="2" bestFit="1" customWidth="1"/>
    <col min="5" max="5" width="17.42578125" style="2" customWidth="1"/>
    <col min="6" max="7" width="17.28515625" style="2" bestFit="1" customWidth="1"/>
    <col min="8" max="8" width="10.85546875" customWidth="1"/>
    <col min="9" max="9" width="12.42578125" bestFit="1" customWidth="1"/>
    <col min="10" max="11" width="14.7109375" customWidth="1"/>
    <col min="12" max="12" width="22" style="2" bestFit="1" customWidth="1"/>
    <col min="13" max="13" width="25.140625" style="2" bestFit="1" customWidth="1"/>
    <col min="14" max="15" width="17.28515625" style="2" bestFit="1" customWidth="1"/>
    <col min="16" max="16" width="22" style="2" bestFit="1" customWidth="1"/>
    <col min="17" max="17" width="16.85546875" style="2" bestFit="1" customWidth="1"/>
    <col min="18" max="18" width="17.28515625" style="2" bestFit="1" customWidth="1"/>
    <col min="19" max="19" width="3.85546875" customWidth="1"/>
    <col min="20" max="20" width="19.140625" style="2" bestFit="1" customWidth="1"/>
    <col min="21" max="21" width="10" style="2" bestFit="1" customWidth="1"/>
    <col min="22" max="22" width="12.85546875" style="2" bestFit="1" customWidth="1"/>
    <col min="23" max="23" width="13.85546875" style="2" bestFit="1" customWidth="1"/>
    <col min="24" max="24" width="17.7109375" style="2" bestFit="1" customWidth="1"/>
    <col min="25" max="25" width="19.7109375" style="2" bestFit="1" customWidth="1"/>
  </cols>
  <sheetData>
    <row r="1" spans="2:25" ht="22.5" customHeight="1" x14ac:dyDescent="0.25">
      <c r="B1" s="4" t="s">
        <v>821</v>
      </c>
      <c r="C1" s="4"/>
      <c r="D1" s="4"/>
      <c r="J1" s="109" t="s">
        <v>822</v>
      </c>
      <c r="L1" s="4" t="s">
        <v>823</v>
      </c>
      <c r="M1" s="4"/>
      <c r="N1" s="4"/>
      <c r="O1" s="4" t="s">
        <v>824</v>
      </c>
      <c r="P1" s="4" t="s">
        <v>825</v>
      </c>
      <c r="Q1" s="4" t="s">
        <v>825</v>
      </c>
      <c r="R1" s="4" t="s">
        <v>826</v>
      </c>
    </row>
    <row r="2" spans="2:25" ht="22.5" customHeight="1" x14ac:dyDescent="0.25">
      <c r="B2" s="4" t="s">
        <v>827</v>
      </c>
      <c r="C2" s="4"/>
      <c r="D2" s="4"/>
      <c r="E2" s="4"/>
      <c r="F2" s="4" t="s">
        <v>828</v>
      </c>
      <c r="J2" s="109"/>
      <c r="L2" s="4" t="s">
        <v>829</v>
      </c>
      <c r="M2" s="4"/>
      <c r="N2" s="4"/>
      <c r="O2" s="4" t="s">
        <v>830</v>
      </c>
      <c r="P2" s="4" t="s">
        <v>831</v>
      </c>
      <c r="Q2" s="4" t="s">
        <v>831</v>
      </c>
      <c r="R2" s="4" t="s">
        <v>828</v>
      </c>
    </row>
    <row r="3" spans="2:25" ht="15.75" thickBot="1" x14ac:dyDescent="0.3">
      <c r="B3" s="4" t="s">
        <v>465</v>
      </c>
      <c r="C3" s="4" t="s">
        <v>434</v>
      </c>
      <c r="D3" s="4" t="s">
        <v>429</v>
      </c>
      <c r="E3" s="72" t="s">
        <v>466</v>
      </c>
      <c r="F3" s="4" t="s">
        <v>832</v>
      </c>
      <c r="G3" s="4" t="s">
        <v>464</v>
      </c>
      <c r="H3" s="73" t="s">
        <v>833</v>
      </c>
      <c r="I3" s="73" t="s">
        <v>118</v>
      </c>
      <c r="J3" s="4" t="s">
        <v>121</v>
      </c>
      <c r="K3" s="2"/>
      <c r="L3" s="4" t="s">
        <v>834</v>
      </c>
      <c r="M3" s="4" t="s">
        <v>449</v>
      </c>
      <c r="N3" s="4" t="s">
        <v>465</v>
      </c>
      <c r="O3" s="4" t="s">
        <v>434</v>
      </c>
      <c r="P3" s="4" t="s">
        <v>835</v>
      </c>
      <c r="Q3" s="4" t="s">
        <v>836</v>
      </c>
      <c r="R3" s="4" t="s">
        <v>820</v>
      </c>
      <c r="T3" s="2" t="s">
        <v>449</v>
      </c>
      <c r="U3" s="2" t="s">
        <v>437</v>
      </c>
      <c r="V3" s="2" t="s">
        <v>434</v>
      </c>
      <c r="W3" s="2" t="s">
        <v>429</v>
      </c>
      <c r="X3" s="2" t="s">
        <v>451</v>
      </c>
      <c r="Y3" s="2" t="s">
        <v>439</v>
      </c>
    </row>
    <row r="4" spans="2:25" ht="15.75" thickBot="1" x14ac:dyDescent="0.3">
      <c r="B4" s="74">
        <v>1</v>
      </c>
      <c r="C4" s="75">
        <v>1</v>
      </c>
      <c r="D4" s="76">
        <v>2048</v>
      </c>
      <c r="E4" s="2" t="s">
        <v>345</v>
      </c>
      <c r="F4" s="3" t="s">
        <v>837</v>
      </c>
      <c r="G4" s="2">
        <v>3</v>
      </c>
      <c r="H4" s="77">
        <f>VLOOKUP(G4,$L$4:$R$51,6,0)</f>
        <v>1</v>
      </c>
      <c r="I4" s="77">
        <f>VLOOKUP(B4,[3]tLocation!$A$3:$F$17,5,0)</f>
        <v>1</v>
      </c>
      <c r="J4" s="2">
        <v>2</v>
      </c>
      <c r="K4" s="2"/>
      <c r="L4" s="8">
        <v>1</v>
      </c>
      <c r="M4" s="8">
        <v>6</v>
      </c>
      <c r="N4" s="8">
        <v>1</v>
      </c>
      <c r="O4" s="8">
        <v>1</v>
      </c>
      <c r="P4" s="8">
        <v>139916</v>
      </c>
      <c r="Q4" s="8">
        <v>1</v>
      </c>
      <c r="R4" s="8" t="s">
        <v>838</v>
      </c>
      <c r="T4" s="78">
        <v>1</v>
      </c>
      <c r="U4" s="79">
        <v>1</v>
      </c>
      <c r="V4" s="79">
        <v>1</v>
      </c>
      <c r="W4" s="79">
        <v>65634</v>
      </c>
      <c r="X4" s="79" t="s">
        <v>463</v>
      </c>
      <c r="Y4" s="80" t="s">
        <v>343</v>
      </c>
    </row>
    <row r="5" spans="2:25" ht="15.75" thickBot="1" x14ac:dyDescent="0.3">
      <c r="B5" s="2">
        <v>1</v>
      </c>
      <c r="C5" s="2">
        <v>1</v>
      </c>
      <c r="D5" s="2">
        <v>4369</v>
      </c>
      <c r="E5" s="2" t="s">
        <v>345</v>
      </c>
      <c r="F5" s="3" t="s">
        <v>839</v>
      </c>
      <c r="G5" s="2">
        <v>2</v>
      </c>
      <c r="H5" s="77">
        <f t="shared" ref="H5:H27" si="0">VLOOKUP(G5,$L$4:$R$51,6,0)</f>
        <v>1</v>
      </c>
      <c r="I5" s="77">
        <f>VLOOKUP(B5,[3]tLocation!$A$3:$F$17,5,0)</f>
        <v>1</v>
      </c>
      <c r="J5" s="2">
        <v>4</v>
      </c>
      <c r="K5" s="2"/>
      <c r="L5" s="8">
        <v>1</v>
      </c>
      <c r="M5" s="8">
        <v>13</v>
      </c>
      <c r="N5" s="8">
        <v>1</v>
      </c>
      <c r="O5" s="8">
        <v>1</v>
      </c>
      <c r="P5" s="8">
        <v>139916</v>
      </c>
      <c r="Q5" s="8">
        <v>2</v>
      </c>
      <c r="R5" s="8" t="s">
        <v>838</v>
      </c>
      <c r="T5" s="81">
        <v>2</v>
      </c>
      <c r="U5" s="82">
        <v>1</v>
      </c>
      <c r="V5" s="82">
        <v>1</v>
      </c>
      <c r="W5" s="82">
        <v>2048</v>
      </c>
      <c r="X5" s="82" t="s">
        <v>550</v>
      </c>
      <c r="Y5" s="83" t="s">
        <v>343</v>
      </c>
    </row>
    <row r="6" spans="2:25" ht="15.75" thickBot="1" x14ac:dyDescent="0.3">
      <c r="B6" s="84">
        <v>1</v>
      </c>
      <c r="C6" s="84">
        <v>1</v>
      </c>
      <c r="D6" s="84">
        <v>65634</v>
      </c>
      <c r="E6" s="2" t="s">
        <v>345</v>
      </c>
      <c r="F6" s="3" t="s">
        <v>840</v>
      </c>
      <c r="G6" s="2">
        <v>4</v>
      </c>
      <c r="H6" s="77">
        <f t="shared" si="0"/>
        <v>1</v>
      </c>
      <c r="I6" s="77">
        <f>VLOOKUP(B6,[3]tLocation!$A$3:$F$17,5,0)</f>
        <v>1</v>
      </c>
      <c r="J6" s="2">
        <v>1</v>
      </c>
      <c r="K6" s="2"/>
      <c r="L6" s="8">
        <v>2</v>
      </c>
      <c r="M6" s="8">
        <v>4</v>
      </c>
      <c r="N6" s="8">
        <v>1</v>
      </c>
      <c r="O6" s="8">
        <v>1</v>
      </c>
      <c r="P6" s="8">
        <v>4369</v>
      </c>
      <c r="Q6" s="8">
        <v>1</v>
      </c>
      <c r="R6" s="8" t="s">
        <v>839</v>
      </c>
      <c r="T6" s="2">
        <v>3</v>
      </c>
      <c r="U6" s="2">
        <v>1</v>
      </c>
      <c r="V6" s="2">
        <v>1</v>
      </c>
      <c r="W6" s="2">
        <v>2048</v>
      </c>
      <c r="X6" s="2" t="s">
        <v>552</v>
      </c>
      <c r="Y6" s="2" t="s">
        <v>343</v>
      </c>
    </row>
    <row r="7" spans="2:25" ht="15.75" thickBot="1" x14ac:dyDescent="0.3">
      <c r="B7" s="85">
        <v>1</v>
      </c>
      <c r="C7" s="85">
        <v>1</v>
      </c>
      <c r="D7" s="85">
        <v>139916</v>
      </c>
      <c r="E7" s="8" t="s">
        <v>346</v>
      </c>
      <c r="F7" s="3" t="s">
        <v>838</v>
      </c>
      <c r="G7" s="3">
        <v>1</v>
      </c>
      <c r="H7" s="77">
        <f t="shared" si="0"/>
        <v>1</v>
      </c>
      <c r="I7" s="77">
        <f>VLOOKUP(B7,[3]tLocation!$A$3:$F$17,5,0)</f>
        <v>1</v>
      </c>
      <c r="J7" s="8">
        <v>6</v>
      </c>
      <c r="K7" s="2"/>
      <c r="L7" s="8">
        <v>2</v>
      </c>
      <c r="M7" s="8">
        <v>11</v>
      </c>
      <c r="N7" s="8">
        <v>1</v>
      </c>
      <c r="O7" s="8">
        <v>1</v>
      </c>
      <c r="P7" s="8">
        <v>4369</v>
      </c>
      <c r="Q7" s="8">
        <v>2</v>
      </c>
      <c r="R7" s="8" t="s">
        <v>839</v>
      </c>
      <c r="T7" s="86">
        <v>4</v>
      </c>
      <c r="U7" s="87">
        <v>1</v>
      </c>
      <c r="V7" s="87">
        <v>1</v>
      </c>
      <c r="W7" s="87">
        <v>4369</v>
      </c>
      <c r="X7" s="87" t="s">
        <v>554</v>
      </c>
      <c r="Y7" s="88" t="s">
        <v>343</v>
      </c>
    </row>
    <row r="8" spans="2:25" x14ac:dyDescent="0.25">
      <c r="B8" s="2">
        <v>2</v>
      </c>
      <c r="C8" s="2">
        <v>1</v>
      </c>
      <c r="D8" s="2">
        <v>2048</v>
      </c>
      <c r="E8" s="2" t="s">
        <v>345</v>
      </c>
      <c r="F8" s="3" t="s">
        <v>841</v>
      </c>
      <c r="G8" s="2">
        <v>7</v>
      </c>
      <c r="H8" s="77">
        <f t="shared" si="0"/>
        <v>1</v>
      </c>
      <c r="I8" s="77">
        <f>VLOOKUP(B8,[3]tLocation!$A$3:$F$17,5,0)</f>
        <v>2</v>
      </c>
      <c r="J8" s="2">
        <v>2</v>
      </c>
      <c r="K8" s="2"/>
      <c r="L8" s="8">
        <v>3</v>
      </c>
      <c r="M8" s="8">
        <v>2</v>
      </c>
      <c r="N8" s="8">
        <v>1</v>
      </c>
      <c r="O8" s="8">
        <v>1</v>
      </c>
      <c r="P8" s="8">
        <v>2048</v>
      </c>
      <c r="Q8" s="8">
        <v>1</v>
      </c>
      <c r="R8" s="8" t="s">
        <v>837</v>
      </c>
      <c r="T8" s="2">
        <v>5</v>
      </c>
      <c r="U8" s="2">
        <v>1</v>
      </c>
      <c r="V8" s="2">
        <v>1</v>
      </c>
      <c r="W8" s="2">
        <v>4369</v>
      </c>
      <c r="X8" s="2" t="s">
        <v>556</v>
      </c>
      <c r="Y8" s="2" t="s">
        <v>343</v>
      </c>
    </row>
    <row r="9" spans="2:25" ht="15.75" thickBot="1" x14ac:dyDescent="0.3">
      <c r="B9" s="2">
        <v>2</v>
      </c>
      <c r="C9" s="2">
        <v>1</v>
      </c>
      <c r="D9" s="2">
        <v>4369</v>
      </c>
      <c r="E9" s="2" t="s">
        <v>345</v>
      </c>
      <c r="F9" s="3" t="s">
        <v>842</v>
      </c>
      <c r="G9" s="2">
        <v>6</v>
      </c>
      <c r="H9" s="77">
        <f t="shared" si="0"/>
        <v>1</v>
      </c>
      <c r="I9" s="77">
        <f>VLOOKUP(B9,[3]tLocation!$A$3:$F$17,5,0)</f>
        <v>2</v>
      </c>
      <c r="J9" s="2">
        <v>4</v>
      </c>
      <c r="K9" s="2"/>
      <c r="L9" s="8">
        <v>3</v>
      </c>
      <c r="M9" s="8">
        <v>9</v>
      </c>
      <c r="N9" s="8">
        <v>1</v>
      </c>
      <c r="O9" s="8">
        <v>1</v>
      </c>
      <c r="P9" s="8">
        <v>2048</v>
      </c>
      <c r="Q9" s="8">
        <v>2</v>
      </c>
      <c r="R9" s="8" t="s">
        <v>837</v>
      </c>
      <c r="T9" s="8">
        <v>6</v>
      </c>
      <c r="U9" s="8">
        <v>1</v>
      </c>
      <c r="V9" s="8">
        <v>1</v>
      </c>
      <c r="W9" s="8">
        <v>139916</v>
      </c>
      <c r="X9" s="8" t="s">
        <v>558</v>
      </c>
      <c r="Y9" s="8" t="s">
        <v>343</v>
      </c>
    </row>
    <row r="10" spans="2:25" ht="15.75" thickBot="1" x14ac:dyDescent="0.3">
      <c r="B10" s="84">
        <v>2</v>
      </c>
      <c r="C10" s="84">
        <v>1</v>
      </c>
      <c r="D10" s="84">
        <v>65634</v>
      </c>
      <c r="E10" s="2" t="s">
        <v>345</v>
      </c>
      <c r="F10" s="3" t="s">
        <v>843</v>
      </c>
      <c r="G10" s="2">
        <v>8</v>
      </c>
      <c r="H10" s="77">
        <f t="shared" si="0"/>
        <v>1</v>
      </c>
      <c r="I10" s="77">
        <f>VLOOKUP(B10,[3]tLocation!$A$3:$F$17,5,0)</f>
        <v>2</v>
      </c>
      <c r="J10" s="2">
        <v>1</v>
      </c>
      <c r="K10" s="2"/>
      <c r="L10" s="8">
        <v>4</v>
      </c>
      <c r="M10" s="8">
        <v>1</v>
      </c>
      <c r="N10" s="8">
        <v>1</v>
      </c>
      <c r="O10" s="8">
        <v>1</v>
      </c>
      <c r="P10" s="8">
        <v>65634</v>
      </c>
      <c r="Q10" s="8">
        <v>1</v>
      </c>
      <c r="R10" s="8" t="s">
        <v>840</v>
      </c>
      <c r="T10" s="74">
        <v>7</v>
      </c>
      <c r="U10" s="75">
        <v>1</v>
      </c>
      <c r="V10" s="75">
        <v>1</v>
      </c>
      <c r="W10" s="75">
        <v>139916</v>
      </c>
      <c r="X10" s="75" t="s">
        <v>560</v>
      </c>
      <c r="Y10" s="76" t="s">
        <v>343</v>
      </c>
    </row>
    <row r="11" spans="2:25" ht="15.75" thickBot="1" x14ac:dyDescent="0.3">
      <c r="B11" s="74">
        <v>2</v>
      </c>
      <c r="C11" s="75">
        <v>1</v>
      </c>
      <c r="D11" s="76">
        <v>139916</v>
      </c>
      <c r="E11" s="2" t="s">
        <v>476</v>
      </c>
      <c r="F11" s="3" t="s">
        <v>844</v>
      </c>
      <c r="G11" s="2">
        <v>5</v>
      </c>
      <c r="H11" s="77">
        <f t="shared" si="0"/>
        <v>1</v>
      </c>
      <c r="I11" s="77">
        <f>VLOOKUP(B11,[3]tLocation!$A$3:$F$17,5,0)</f>
        <v>2</v>
      </c>
      <c r="J11" s="2">
        <v>7</v>
      </c>
      <c r="K11" s="2"/>
      <c r="L11" s="8">
        <v>4</v>
      </c>
      <c r="M11" s="8">
        <v>8</v>
      </c>
      <c r="N11" s="8">
        <v>1</v>
      </c>
      <c r="O11" s="8">
        <v>1</v>
      </c>
      <c r="P11" s="8">
        <v>65634</v>
      </c>
      <c r="Q11" s="8">
        <v>2</v>
      </c>
      <c r="R11" s="8" t="s">
        <v>840</v>
      </c>
      <c r="T11" s="89">
        <v>8</v>
      </c>
      <c r="U11" s="90">
        <v>2</v>
      </c>
      <c r="V11" s="90">
        <v>1</v>
      </c>
      <c r="W11" s="90">
        <v>65634</v>
      </c>
      <c r="X11" s="90" t="s">
        <v>463</v>
      </c>
      <c r="Y11" s="91" t="s">
        <v>343</v>
      </c>
    </row>
    <row r="12" spans="2:25" ht="15.75" thickBot="1" x14ac:dyDescent="0.3">
      <c r="B12" s="2">
        <v>3</v>
      </c>
      <c r="C12" s="2">
        <v>1</v>
      </c>
      <c r="D12" s="2">
        <v>2048</v>
      </c>
      <c r="E12" s="2" t="s">
        <v>346</v>
      </c>
      <c r="F12" s="3" t="s">
        <v>845</v>
      </c>
      <c r="G12" s="2">
        <v>11</v>
      </c>
      <c r="H12" s="77">
        <f t="shared" si="0"/>
        <v>1</v>
      </c>
      <c r="I12" s="77">
        <f>VLOOKUP(B12,[3]tLocation!$A$3:$F$17,5,0)</f>
        <v>3</v>
      </c>
      <c r="J12" s="2">
        <v>3</v>
      </c>
      <c r="K12" s="2"/>
      <c r="L12" s="92">
        <v>5</v>
      </c>
      <c r="M12" s="93">
        <v>7</v>
      </c>
      <c r="N12" s="94">
        <v>2</v>
      </c>
      <c r="O12" s="94">
        <v>1</v>
      </c>
      <c r="P12" s="94">
        <v>139916</v>
      </c>
      <c r="Q12" s="94">
        <v>1</v>
      </c>
      <c r="R12" s="94" t="s">
        <v>844</v>
      </c>
      <c r="T12" s="95">
        <v>9</v>
      </c>
      <c r="U12" s="96">
        <v>2</v>
      </c>
      <c r="V12" s="96">
        <v>1</v>
      </c>
      <c r="W12" s="96">
        <v>2048</v>
      </c>
      <c r="X12" s="96" t="s">
        <v>550</v>
      </c>
      <c r="Y12" s="97" t="s">
        <v>343</v>
      </c>
    </row>
    <row r="13" spans="2:25" ht="15.75" thickBot="1" x14ac:dyDescent="0.3">
      <c r="B13" s="2">
        <v>3</v>
      </c>
      <c r="C13" s="2">
        <v>1</v>
      </c>
      <c r="D13" s="2">
        <v>4369</v>
      </c>
      <c r="E13" s="2" t="s">
        <v>346</v>
      </c>
      <c r="F13" s="3" t="s">
        <v>846</v>
      </c>
      <c r="G13" s="2">
        <v>10</v>
      </c>
      <c r="H13" s="77">
        <f t="shared" si="0"/>
        <v>1</v>
      </c>
      <c r="I13" s="77">
        <f>VLOOKUP(B13,[3]tLocation!$A$3:$F$17,5,0)</f>
        <v>3</v>
      </c>
      <c r="J13" s="2">
        <v>5</v>
      </c>
      <c r="K13" s="2"/>
      <c r="L13" s="98">
        <v>5</v>
      </c>
      <c r="M13" s="99">
        <v>14</v>
      </c>
      <c r="N13" s="100">
        <v>2</v>
      </c>
      <c r="O13" s="100">
        <v>1</v>
      </c>
      <c r="P13" s="100">
        <v>139916</v>
      </c>
      <c r="Q13" s="100">
        <v>2</v>
      </c>
      <c r="R13" s="100" t="s">
        <v>844</v>
      </c>
      <c r="T13" s="2">
        <v>10</v>
      </c>
      <c r="U13" s="2">
        <v>2</v>
      </c>
      <c r="V13" s="2">
        <v>1</v>
      </c>
      <c r="W13" s="2">
        <v>2048</v>
      </c>
      <c r="X13" s="2" t="s">
        <v>552</v>
      </c>
      <c r="Y13" s="2" t="s">
        <v>343</v>
      </c>
    </row>
    <row r="14" spans="2:25" ht="15.75" thickBot="1" x14ac:dyDescent="0.3">
      <c r="B14" s="2">
        <v>3</v>
      </c>
      <c r="C14" s="2">
        <v>1</v>
      </c>
      <c r="D14" s="2">
        <v>65634</v>
      </c>
      <c r="E14" s="2" t="s">
        <v>345</v>
      </c>
      <c r="F14" s="3" t="s">
        <v>847</v>
      </c>
      <c r="G14" s="2">
        <v>12</v>
      </c>
      <c r="H14" s="77">
        <f t="shared" si="0"/>
        <v>1</v>
      </c>
      <c r="I14" s="77">
        <f>VLOOKUP(B14,[3]tLocation!$A$3:$F$17,5,0)</f>
        <v>3</v>
      </c>
      <c r="J14" s="2">
        <v>1</v>
      </c>
      <c r="K14" s="2"/>
      <c r="L14" s="98">
        <v>6</v>
      </c>
      <c r="M14" s="99">
        <v>4</v>
      </c>
      <c r="N14" s="100">
        <v>2</v>
      </c>
      <c r="O14" s="100">
        <v>1</v>
      </c>
      <c r="P14" s="100">
        <v>4369</v>
      </c>
      <c r="Q14" s="100">
        <v>1</v>
      </c>
      <c r="R14" s="100" t="s">
        <v>842</v>
      </c>
      <c r="T14" s="101">
        <v>11</v>
      </c>
      <c r="U14" s="102">
        <v>2</v>
      </c>
      <c r="V14" s="102">
        <v>1</v>
      </c>
      <c r="W14" s="102">
        <v>4369</v>
      </c>
      <c r="X14" s="102" t="s">
        <v>554</v>
      </c>
      <c r="Y14" s="103" t="s">
        <v>343</v>
      </c>
    </row>
    <row r="15" spans="2:25" x14ac:dyDescent="0.25">
      <c r="B15" s="2">
        <v>3</v>
      </c>
      <c r="C15" s="2">
        <v>1</v>
      </c>
      <c r="D15" s="2">
        <v>139916</v>
      </c>
      <c r="E15" s="2" t="s">
        <v>346</v>
      </c>
      <c r="F15" s="3" t="s">
        <v>848</v>
      </c>
      <c r="G15" s="2">
        <v>9</v>
      </c>
      <c r="H15" s="77">
        <f t="shared" si="0"/>
        <v>1</v>
      </c>
      <c r="I15" s="77">
        <f>VLOOKUP(B15,[3]tLocation!$A$3:$F$17,5,0)</f>
        <v>3</v>
      </c>
      <c r="J15" s="2">
        <v>6</v>
      </c>
      <c r="K15" s="2"/>
      <c r="L15" s="98">
        <v>6</v>
      </c>
      <c r="M15" s="99">
        <v>11</v>
      </c>
      <c r="N15" s="100">
        <v>2</v>
      </c>
      <c r="O15" s="100">
        <v>1</v>
      </c>
      <c r="P15" s="100">
        <v>4369</v>
      </c>
      <c r="Q15" s="100">
        <v>2</v>
      </c>
      <c r="R15" s="100" t="s">
        <v>842</v>
      </c>
      <c r="T15" s="2">
        <v>12</v>
      </c>
      <c r="U15" s="2">
        <v>2</v>
      </c>
      <c r="V15" s="2">
        <v>1</v>
      </c>
      <c r="W15" s="2">
        <v>4369</v>
      </c>
      <c r="X15" s="2" t="s">
        <v>556</v>
      </c>
      <c r="Y15" s="2" t="s">
        <v>343</v>
      </c>
    </row>
    <row r="16" spans="2:25" ht="15.75" thickBot="1" x14ac:dyDescent="0.3">
      <c r="B16" s="2">
        <v>4</v>
      </c>
      <c r="C16" s="2">
        <v>2</v>
      </c>
      <c r="D16" s="2">
        <v>139916</v>
      </c>
      <c r="E16" s="2" t="s">
        <v>346</v>
      </c>
      <c r="F16" s="3" t="s">
        <v>849</v>
      </c>
      <c r="G16" s="2">
        <v>13</v>
      </c>
      <c r="H16" s="77">
        <f t="shared" si="0"/>
        <v>3</v>
      </c>
      <c r="I16" s="77" t="str">
        <f>VLOOKUP(B16,[3]tLocation!$A$3:$F$17,5,0)</f>
        <v>1_EQ</v>
      </c>
      <c r="J16" s="2">
        <v>16</v>
      </c>
      <c r="K16" s="2"/>
      <c r="L16" s="98">
        <v>7</v>
      </c>
      <c r="M16" s="99">
        <v>2</v>
      </c>
      <c r="N16" s="100">
        <v>2</v>
      </c>
      <c r="O16" s="100">
        <v>1</v>
      </c>
      <c r="P16" s="100">
        <v>2048</v>
      </c>
      <c r="Q16" s="100">
        <v>1</v>
      </c>
      <c r="R16" s="100" t="s">
        <v>841</v>
      </c>
      <c r="T16" s="14">
        <v>13</v>
      </c>
      <c r="U16" s="14">
        <v>2</v>
      </c>
      <c r="V16" s="14">
        <v>1</v>
      </c>
      <c r="W16" s="14">
        <v>139916</v>
      </c>
      <c r="X16" s="14" t="s">
        <v>558</v>
      </c>
      <c r="Y16" s="14" t="s">
        <v>343</v>
      </c>
    </row>
    <row r="17" spans="2:25" ht="15.75" thickBot="1" x14ac:dyDescent="0.3">
      <c r="B17" s="2">
        <v>5</v>
      </c>
      <c r="C17" s="2">
        <v>2</v>
      </c>
      <c r="D17" s="2">
        <v>4369</v>
      </c>
      <c r="E17" s="2" t="s">
        <v>345</v>
      </c>
      <c r="F17" s="3" t="s">
        <v>850</v>
      </c>
      <c r="G17" s="2">
        <v>14</v>
      </c>
      <c r="H17" s="77">
        <f t="shared" si="0"/>
        <v>3</v>
      </c>
      <c r="I17" s="77" t="str">
        <f>VLOOKUP(B17,[3]tLocation!$A$3:$F$17,5,0)</f>
        <v>1_TC</v>
      </c>
      <c r="J17" s="2">
        <v>18</v>
      </c>
      <c r="K17" s="2"/>
      <c r="L17" s="98">
        <v>7</v>
      </c>
      <c r="M17" s="99">
        <v>9</v>
      </c>
      <c r="N17" s="100">
        <v>2</v>
      </c>
      <c r="O17" s="100">
        <v>1</v>
      </c>
      <c r="P17" s="100">
        <v>2048</v>
      </c>
      <c r="Q17" s="100">
        <v>2</v>
      </c>
      <c r="R17" s="100" t="s">
        <v>841</v>
      </c>
      <c r="T17" s="74">
        <v>14</v>
      </c>
      <c r="U17" s="75">
        <v>2</v>
      </c>
      <c r="V17" s="75">
        <v>1</v>
      </c>
      <c r="W17" s="75">
        <v>139916</v>
      </c>
      <c r="X17" s="75" t="s">
        <v>560</v>
      </c>
      <c r="Y17" s="76" t="s">
        <v>343</v>
      </c>
    </row>
    <row r="18" spans="2:25" x14ac:dyDescent="0.25">
      <c r="B18" s="84">
        <v>6</v>
      </c>
      <c r="C18" s="84">
        <v>2</v>
      </c>
      <c r="D18" s="84">
        <v>2048</v>
      </c>
      <c r="E18" s="2" t="s">
        <v>345</v>
      </c>
      <c r="F18" s="3" t="s">
        <v>851</v>
      </c>
      <c r="G18" s="2">
        <v>15</v>
      </c>
      <c r="H18" s="77">
        <f t="shared" si="0"/>
        <v>3</v>
      </c>
      <c r="I18" s="77" t="str">
        <f>VLOOKUP(B18,[3]tLocation!$A$3:$F$17,5,0)</f>
        <v>1_FL</v>
      </c>
      <c r="J18" s="2">
        <v>20</v>
      </c>
      <c r="K18" s="2"/>
      <c r="L18" s="98">
        <v>8</v>
      </c>
      <c r="M18" s="99">
        <v>1</v>
      </c>
      <c r="N18" s="100">
        <v>2</v>
      </c>
      <c r="O18" s="100">
        <v>1</v>
      </c>
      <c r="P18" s="100">
        <v>65634</v>
      </c>
      <c r="Q18" s="100">
        <v>1</v>
      </c>
      <c r="R18" s="100" t="s">
        <v>843</v>
      </c>
      <c r="T18" s="2">
        <v>15</v>
      </c>
      <c r="U18" s="2">
        <v>3</v>
      </c>
      <c r="V18" s="2">
        <v>2</v>
      </c>
      <c r="W18" s="2">
        <v>139916</v>
      </c>
      <c r="X18" s="2" t="s">
        <v>560</v>
      </c>
      <c r="Y18" s="2" t="s">
        <v>343</v>
      </c>
    </row>
    <row r="19" spans="2:25" ht="15.75" thickBot="1" x14ac:dyDescent="0.3">
      <c r="B19" s="2">
        <v>7</v>
      </c>
      <c r="C19" s="2">
        <v>2</v>
      </c>
      <c r="D19" s="2">
        <v>65634</v>
      </c>
      <c r="E19" s="2" t="s">
        <v>345</v>
      </c>
      <c r="F19" s="3" t="s">
        <v>852</v>
      </c>
      <c r="G19" s="2">
        <v>16</v>
      </c>
      <c r="H19" s="77">
        <f t="shared" si="0"/>
        <v>3</v>
      </c>
      <c r="I19" s="77" t="str">
        <f>VLOOKUP(B19,[3]tLocation!$A$3:$F$17,5,0)</f>
        <v>1_AOP</v>
      </c>
      <c r="J19" s="2">
        <v>21</v>
      </c>
      <c r="K19" s="2"/>
      <c r="L19" s="104">
        <v>8</v>
      </c>
      <c r="M19" s="105">
        <v>8</v>
      </c>
      <c r="N19" s="106">
        <v>2</v>
      </c>
      <c r="O19" s="106">
        <v>1</v>
      </c>
      <c r="P19" s="106">
        <v>65634</v>
      </c>
      <c r="Q19" s="106">
        <v>2</v>
      </c>
      <c r="R19" s="106" t="s">
        <v>843</v>
      </c>
      <c r="T19" s="2">
        <v>16</v>
      </c>
      <c r="U19" s="2">
        <v>3</v>
      </c>
      <c r="V19" s="2">
        <v>2</v>
      </c>
      <c r="W19" s="2">
        <v>139916</v>
      </c>
      <c r="X19" s="2" t="s">
        <v>558</v>
      </c>
      <c r="Y19" s="2" t="s">
        <v>343</v>
      </c>
    </row>
    <row r="20" spans="2:25" x14ac:dyDescent="0.25">
      <c r="B20" s="2">
        <v>8</v>
      </c>
      <c r="C20" s="2">
        <v>2</v>
      </c>
      <c r="D20" s="2">
        <v>139916</v>
      </c>
      <c r="E20" s="2" t="s">
        <v>476</v>
      </c>
      <c r="F20" s="3" t="s">
        <v>853</v>
      </c>
      <c r="G20" s="2">
        <v>17</v>
      </c>
      <c r="H20" s="77">
        <f t="shared" si="0"/>
        <v>3</v>
      </c>
      <c r="I20" s="77" t="str">
        <f>VLOOKUP(B20,[3]tLocation!$A$3:$F$17,5,0)</f>
        <v>2_EQ</v>
      </c>
      <c r="J20" s="2">
        <v>15</v>
      </c>
      <c r="K20" s="2"/>
      <c r="L20" s="2">
        <v>9</v>
      </c>
      <c r="M20" s="2">
        <v>6</v>
      </c>
      <c r="N20" s="2">
        <v>3</v>
      </c>
      <c r="O20" s="2">
        <v>1</v>
      </c>
      <c r="P20" s="2">
        <v>139916</v>
      </c>
      <c r="Q20" s="2">
        <v>1</v>
      </c>
      <c r="R20" s="2" t="s">
        <v>848</v>
      </c>
      <c r="T20" s="2">
        <v>17</v>
      </c>
      <c r="U20" s="2">
        <v>3</v>
      </c>
      <c r="V20" s="2">
        <v>2</v>
      </c>
      <c r="W20" s="2">
        <v>4369</v>
      </c>
      <c r="X20" s="2" t="s">
        <v>556</v>
      </c>
      <c r="Y20" s="2" t="s">
        <v>343</v>
      </c>
    </row>
    <row r="21" spans="2:25" x14ac:dyDescent="0.25">
      <c r="B21" s="2">
        <v>9</v>
      </c>
      <c r="C21" s="2">
        <v>2</v>
      </c>
      <c r="D21" s="2">
        <v>4369</v>
      </c>
      <c r="E21" s="2" t="s">
        <v>345</v>
      </c>
      <c r="F21" s="3" t="s">
        <v>854</v>
      </c>
      <c r="G21" s="2">
        <v>18</v>
      </c>
      <c r="H21" s="77">
        <f t="shared" si="0"/>
        <v>3</v>
      </c>
      <c r="I21" s="77" t="str">
        <f>VLOOKUP(B21,[3]tLocation!$A$3:$F$17,5,0)</f>
        <v>2_TC</v>
      </c>
      <c r="J21" s="2">
        <v>18</v>
      </c>
      <c r="K21" s="2"/>
      <c r="L21" s="2">
        <v>9</v>
      </c>
      <c r="M21" s="2">
        <v>13</v>
      </c>
      <c r="N21" s="2">
        <v>3</v>
      </c>
      <c r="O21" s="2">
        <v>1</v>
      </c>
      <c r="P21" s="2">
        <v>139916</v>
      </c>
      <c r="Q21" s="2">
        <v>2</v>
      </c>
      <c r="R21" s="2" t="s">
        <v>848</v>
      </c>
      <c r="T21" s="2">
        <v>18</v>
      </c>
      <c r="U21" s="2">
        <v>3</v>
      </c>
      <c r="V21" s="2">
        <v>2</v>
      </c>
      <c r="W21" s="2">
        <v>4369</v>
      </c>
      <c r="X21" s="2" t="s">
        <v>554</v>
      </c>
      <c r="Y21" s="2" t="s">
        <v>343</v>
      </c>
    </row>
    <row r="22" spans="2:25" x14ac:dyDescent="0.25">
      <c r="B22" s="2">
        <v>10</v>
      </c>
      <c r="C22" s="2">
        <v>2</v>
      </c>
      <c r="D22" s="2">
        <v>2048</v>
      </c>
      <c r="E22" s="2" t="s">
        <v>345</v>
      </c>
      <c r="F22" s="3" t="s">
        <v>855</v>
      </c>
      <c r="G22" s="2">
        <v>19</v>
      </c>
      <c r="H22" s="77">
        <f t="shared" si="0"/>
        <v>3</v>
      </c>
      <c r="I22" s="77" t="str">
        <f>VLOOKUP(B22,[3]tLocation!$A$3:$F$17,5,0)</f>
        <v>2_FL</v>
      </c>
      <c r="J22" s="2">
        <v>20</v>
      </c>
      <c r="K22" s="2"/>
      <c r="L22" s="2">
        <v>10</v>
      </c>
      <c r="M22" s="2">
        <v>5</v>
      </c>
      <c r="N22" s="2">
        <v>3</v>
      </c>
      <c r="O22" s="2">
        <v>1</v>
      </c>
      <c r="P22" s="2">
        <v>4369</v>
      </c>
      <c r="Q22" s="2">
        <v>1</v>
      </c>
      <c r="R22" s="2" t="s">
        <v>846</v>
      </c>
      <c r="T22" s="2">
        <v>19</v>
      </c>
      <c r="U22" s="2">
        <v>3</v>
      </c>
      <c r="V22" s="2">
        <v>2</v>
      </c>
      <c r="W22" s="2">
        <v>2048</v>
      </c>
      <c r="X22" s="2" t="s">
        <v>552</v>
      </c>
      <c r="Y22" s="2" t="s">
        <v>343</v>
      </c>
    </row>
    <row r="23" spans="2:25" x14ac:dyDescent="0.25">
      <c r="B23" s="2">
        <v>11</v>
      </c>
      <c r="C23" s="2">
        <v>2</v>
      </c>
      <c r="D23" s="2">
        <v>65634</v>
      </c>
      <c r="E23" s="2" t="s">
        <v>345</v>
      </c>
      <c r="F23" s="3" t="s">
        <v>856</v>
      </c>
      <c r="G23" s="2">
        <v>20</v>
      </c>
      <c r="H23" s="77">
        <f t="shared" si="0"/>
        <v>3</v>
      </c>
      <c r="I23" s="77" t="str">
        <f>VLOOKUP(B23,[3]tLocation!$A$3:$F$17,5,0)</f>
        <v>2_AOP</v>
      </c>
      <c r="J23" s="2">
        <v>21</v>
      </c>
      <c r="K23" s="2"/>
      <c r="L23" s="2">
        <v>10</v>
      </c>
      <c r="M23" s="2">
        <v>12</v>
      </c>
      <c r="N23" s="2">
        <v>3</v>
      </c>
      <c r="O23" s="2">
        <v>1</v>
      </c>
      <c r="P23" s="2">
        <v>4369</v>
      </c>
      <c r="Q23" s="2">
        <v>2</v>
      </c>
      <c r="R23" s="2" t="s">
        <v>846</v>
      </c>
      <c r="T23" s="2">
        <v>20</v>
      </c>
      <c r="U23" s="2">
        <v>3</v>
      </c>
      <c r="V23" s="2">
        <v>2</v>
      </c>
      <c r="W23" s="2">
        <v>2048</v>
      </c>
      <c r="X23" s="2" t="s">
        <v>550</v>
      </c>
      <c r="Y23" s="2" t="s">
        <v>343</v>
      </c>
    </row>
    <row r="24" spans="2:25" x14ac:dyDescent="0.25">
      <c r="B24" s="2">
        <v>12</v>
      </c>
      <c r="C24" s="2">
        <v>2</v>
      </c>
      <c r="D24" s="2">
        <v>139916</v>
      </c>
      <c r="E24" s="2" t="s">
        <v>346</v>
      </c>
      <c r="F24" s="3" t="s">
        <v>857</v>
      </c>
      <c r="G24" s="2">
        <v>21</v>
      </c>
      <c r="H24" s="77">
        <f t="shared" si="0"/>
        <v>3</v>
      </c>
      <c r="I24" s="77" t="str">
        <f>VLOOKUP(B24,[3]tLocation!$A$3:$F$17,5,0)</f>
        <v>3_EQ</v>
      </c>
      <c r="J24" s="2">
        <v>16</v>
      </c>
      <c r="K24" s="2"/>
      <c r="L24" s="2">
        <v>11</v>
      </c>
      <c r="M24" s="2">
        <v>3</v>
      </c>
      <c r="N24" s="2">
        <v>3</v>
      </c>
      <c r="O24" s="2">
        <v>1</v>
      </c>
      <c r="P24" s="2">
        <v>2048</v>
      </c>
      <c r="Q24" s="2">
        <v>1</v>
      </c>
      <c r="R24" s="2" t="s">
        <v>845</v>
      </c>
      <c r="T24" s="2">
        <v>21</v>
      </c>
      <c r="U24" s="2">
        <v>3</v>
      </c>
      <c r="V24" s="2">
        <v>2</v>
      </c>
      <c r="W24" s="2">
        <v>65634</v>
      </c>
      <c r="X24" s="2" t="s">
        <v>463</v>
      </c>
      <c r="Y24" s="2" t="s">
        <v>343</v>
      </c>
    </row>
    <row r="25" spans="2:25" x14ac:dyDescent="0.25">
      <c r="B25" s="2">
        <v>13</v>
      </c>
      <c r="C25" s="2">
        <v>2</v>
      </c>
      <c r="D25" s="2">
        <v>4369</v>
      </c>
      <c r="E25" s="2" t="s">
        <v>346</v>
      </c>
      <c r="F25" s="3" t="s">
        <v>858</v>
      </c>
      <c r="G25" s="2">
        <v>22</v>
      </c>
      <c r="H25" s="77">
        <f t="shared" si="0"/>
        <v>3</v>
      </c>
      <c r="I25" s="77" t="str">
        <f>VLOOKUP(B25,[3]tLocation!$A$3:$F$17,5,0)</f>
        <v>3_TC</v>
      </c>
      <c r="J25" s="2">
        <v>17</v>
      </c>
      <c r="K25" s="2"/>
      <c r="L25" s="2">
        <v>11</v>
      </c>
      <c r="M25" s="2">
        <v>10</v>
      </c>
      <c r="N25" s="2">
        <v>3</v>
      </c>
      <c r="O25" s="2">
        <v>1</v>
      </c>
      <c r="P25" s="2">
        <v>2048</v>
      </c>
      <c r="Q25" s="2">
        <v>2</v>
      </c>
      <c r="R25" s="2" t="s">
        <v>845</v>
      </c>
      <c r="T25" s="2">
        <v>22</v>
      </c>
      <c r="U25" s="2">
        <v>4</v>
      </c>
      <c r="V25" s="2">
        <v>2</v>
      </c>
      <c r="W25" s="2">
        <v>139916</v>
      </c>
      <c r="X25" s="2" t="s">
        <v>560</v>
      </c>
      <c r="Y25" s="2" t="s">
        <v>343</v>
      </c>
    </row>
    <row r="26" spans="2:25" x14ac:dyDescent="0.25">
      <c r="B26" s="2">
        <v>14</v>
      </c>
      <c r="C26" s="2">
        <v>2</v>
      </c>
      <c r="D26" s="2">
        <v>2048</v>
      </c>
      <c r="E26" s="2" t="s">
        <v>346</v>
      </c>
      <c r="F26" s="3" t="s">
        <v>859</v>
      </c>
      <c r="G26" s="2">
        <v>23</v>
      </c>
      <c r="H26" s="77">
        <f t="shared" si="0"/>
        <v>3</v>
      </c>
      <c r="I26" s="77" t="str">
        <f>VLOOKUP(B26,[3]tLocation!$A$3:$F$17,5,0)</f>
        <v>3_FL</v>
      </c>
      <c r="J26" s="2">
        <v>19</v>
      </c>
      <c r="K26" s="2"/>
      <c r="L26" s="2">
        <v>12</v>
      </c>
      <c r="M26" s="2">
        <v>1</v>
      </c>
      <c r="N26" s="2">
        <v>3</v>
      </c>
      <c r="O26" s="2">
        <v>1</v>
      </c>
      <c r="P26" s="2">
        <v>65634</v>
      </c>
      <c r="Q26" s="2">
        <v>1</v>
      </c>
      <c r="R26" s="2" t="s">
        <v>847</v>
      </c>
      <c r="T26" s="2">
        <v>23</v>
      </c>
      <c r="U26" s="2">
        <v>4</v>
      </c>
      <c r="V26" s="2">
        <v>2</v>
      </c>
      <c r="W26" s="2">
        <v>139916</v>
      </c>
      <c r="X26" s="2" t="s">
        <v>558</v>
      </c>
      <c r="Y26" s="2" t="s">
        <v>343</v>
      </c>
    </row>
    <row r="27" spans="2:25" x14ac:dyDescent="0.25">
      <c r="B27" s="2">
        <v>15</v>
      </c>
      <c r="C27" s="2">
        <v>2</v>
      </c>
      <c r="D27" s="2">
        <v>65634</v>
      </c>
      <c r="E27" s="2" t="s">
        <v>345</v>
      </c>
      <c r="F27" s="3" t="s">
        <v>860</v>
      </c>
      <c r="G27" s="2">
        <v>24</v>
      </c>
      <c r="H27" s="77">
        <f t="shared" si="0"/>
        <v>3</v>
      </c>
      <c r="I27" s="77" t="str">
        <f>VLOOKUP(B27,[3]tLocation!$A$3:$F$17,5,0)</f>
        <v>3_AOP</v>
      </c>
      <c r="J27" s="2">
        <v>21</v>
      </c>
      <c r="K27" s="2"/>
      <c r="L27" s="2">
        <v>12</v>
      </c>
      <c r="M27" s="2">
        <v>8</v>
      </c>
      <c r="N27" s="2">
        <v>3</v>
      </c>
      <c r="O27" s="2">
        <v>1</v>
      </c>
      <c r="P27" s="2">
        <v>65634</v>
      </c>
      <c r="Q27" s="2">
        <v>2</v>
      </c>
      <c r="R27" s="2" t="s">
        <v>847</v>
      </c>
      <c r="T27" s="2">
        <v>24</v>
      </c>
      <c r="U27" s="2">
        <v>4</v>
      </c>
      <c r="V27" s="2">
        <v>2</v>
      </c>
      <c r="W27" s="2">
        <v>4369</v>
      </c>
      <c r="X27" s="2" t="s">
        <v>556</v>
      </c>
      <c r="Y27" s="2" t="s">
        <v>343</v>
      </c>
    </row>
    <row r="28" spans="2:25" x14ac:dyDescent="0.25">
      <c r="L28" s="2">
        <v>13</v>
      </c>
      <c r="M28" s="2">
        <v>16</v>
      </c>
      <c r="N28" s="2">
        <v>4</v>
      </c>
      <c r="O28" s="2">
        <v>2</v>
      </c>
      <c r="P28" s="2">
        <v>139916</v>
      </c>
      <c r="Q28" s="2">
        <v>3</v>
      </c>
      <c r="R28" s="2" t="s">
        <v>849</v>
      </c>
      <c r="T28" s="2">
        <v>25</v>
      </c>
      <c r="U28" s="2">
        <v>4</v>
      </c>
      <c r="V28" s="2">
        <v>2</v>
      </c>
      <c r="W28" s="2">
        <v>4369</v>
      </c>
      <c r="X28" s="2" t="s">
        <v>554</v>
      </c>
      <c r="Y28" s="2" t="s">
        <v>343</v>
      </c>
    </row>
    <row r="29" spans="2:25" x14ac:dyDescent="0.25">
      <c r="L29" s="2">
        <v>13</v>
      </c>
      <c r="M29" s="2">
        <v>23</v>
      </c>
      <c r="N29" s="2">
        <v>4</v>
      </c>
      <c r="O29" s="2">
        <v>2</v>
      </c>
      <c r="P29" s="2">
        <v>139916</v>
      </c>
      <c r="Q29" s="2">
        <v>4</v>
      </c>
      <c r="R29" s="2" t="s">
        <v>849</v>
      </c>
      <c r="T29" s="2">
        <v>26</v>
      </c>
      <c r="U29" s="2">
        <v>4</v>
      </c>
      <c r="V29" s="2">
        <v>2</v>
      </c>
      <c r="W29" s="2">
        <v>2048</v>
      </c>
      <c r="X29" s="2" t="s">
        <v>552</v>
      </c>
      <c r="Y29" s="2" t="s">
        <v>343</v>
      </c>
    </row>
    <row r="30" spans="2:25" x14ac:dyDescent="0.25">
      <c r="L30" s="2">
        <v>14</v>
      </c>
      <c r="M30" s="2">
        <v>18</v>
      </c>
      <c r="N30" s="2">
        <v>5</v>
      </c>
      <c r="O30" s="2">
        <v>2</v>
      </c>
      <c r="P30" s="2">
        <v>4369</v>
      </c>
      <c r="Q30" s="2">
        <v>3</v>
      </c>
      <c r="R30" s="2" t="s">
        <v>850</v>
      </c>
      <c r="T30" s="2">
        <v>27</v>
      </c>
      <c r="U30" s="2">
        <v>4</v>
      </c>
      <c r="V30" s="2">
        <v>2</v>
      </c>
      <c r="W30" s="2">
        <v>2048</v>
      </c>
      <c r="X30" s="2" t="s">
        <v>550</v>
      </c>
      <c r="Y30" s="2" t="s">
        <v>343</v>
      </c>
    </row>
    <row r="31" spans="2:25" ht="15.75" thickBot="1" x14ac:dyDescent="0.3">
      <c r="I31" s="2"/>
      <c r="J31" s="2"/>
      <c r="K31" s="2"/>
      <c r="L31" s="2">
        <v>14</v>
      </c>
      <c r="M31" s="2">
        <v>25</v>
      </c>
      <c r="N31" s="2">
        <v>5</v>
      </c>
      <c r="O31" s="2">
        <v>2</v>
      </c>
      <c r="P31" s="2">
        <v>4369</v>
      </c>
      <c r="Q31" s="2">
        <v>4</v>
      </c>
      <c r="R31" s="2" t="s">
        <v>850</v>
      </c>
      <c r="T31" s="2">
        <v>28</v>
      </c>
      <c r="U31" s="2">
        <v>4</v>
      </c>
      <c r="V31" s="2">
        <v>2</v>
      </c>
      <c r="W31" s="2">
        <v>65634</v>
      </c>
      <c r="X31" s="2" t="s">
        <v>463</v>
      </c>
      <c r="Y31" s="2" t="s">
        <v>343</v>
      </c>
    </row>
    <row r="32" spans="2:25" x14ac:dyDescent="0.25">
      <c r="B32" s="107" t="s">
        <v>864</v>
      </c>
      <c r="H32" s="2"/>
      <c r="J32" s="2"/>
      <c r="K32" s="2"/>
      <c r="L32" s="94">
        <v>15</v>
      </c>
      <c r="M32" s="93">
        <v>20</v>
      </c>
      <c r="N32" s="94">
        <v>6</v>
      </c>
      <c r="O32" s="94">
        <v>2</v>
      </c>
      <c r="P32" s="94">
        <v>2048</v>
      </c>
      <c r="Q32" s="94">
        <v>3</v>
      </c>
      <c r="R32" s="94" t="s">
        <v>851</v>
      </c>
    </row>
    <row r="33" spans="2:18" ht="15.75" thickBot="1" x14ac:dyDescent="0.3">
      <c r="E33" s="2" t="s">
        <v>862</v>
      </c>
      <c r="H33" s="2"/>
      <c r="J33" s="2"/>
      <c r="K33" s="2"/>
      <c r="L33" s="106">
        <v>15</v>
      </c>
      <c r="M33" s="105">
        <v>27</v>
      </c>
      <c r="N33" s="106">
        <v>6</v>
      </c>
      <c r="O33" s="106">
        <v>2</v>
      </c>
      <c r="P33" s="106">
        <v>2048</v>
      </c>
      <c r="Q33" s="106">
        <v>4</v>
      </c>
      <c r="R33" s="106" t="s">
        <v>851</v>
      </c>
    </row>
    <row r="34" spans="2:18" x14ac:dyDescent="0.25">
      <c r="B34" s="2" t="s">
        <v>434</v>
      </c>
      <c r="C34" s="2" t="s">
        <v>429</v>
      </c>
      <c r="D34" s="2" t="s">
        <v>465</v>
      </c>
      <c r="E34" s="2" t="s">
        <v>451</v>
      </c>
      <c r="F34" s="2" t="s">
        <v>449</v>
      </c>
      <c r="G34" s="2" t="s">
        <v>863</v>
      </c>
      <c r="H34" s="2" t="s">
        <v>437</v>
      </c>
      <c r="J34" s="2"/>
      <c r="K34" s="2"/>
      <c r="L34" s="2">
        <v>16</v>
      </c>
      <c r="M34" s="2">
        <v>21</v>
      </c>
      <c r="N34" s="2">
        <v>7</v>
      </c>
      <c r="O34" s="2">
        <v>2</v>
      </c>
      <c r="P34" s="2">
        <v>65634</v>
      </c>
      <c r="Q34" s="2">
        <v>3</v>
      </c>
      <c r="R34" s="2" t="s">
        <v>852</v>
      </c>
    </row>
    <row r="35" spans="2:18" x14ac:dyDescent="0.25">
      <c r="B35" s="2">
        <v>1</v>
      </c>
      <c r="C35" s="2">
        <v>2048</v>
      </c>
      <c r="D35" s="2">
        <v>1</v>
      </c>
      <c r="E35" s="2" t="s">
        <v>550</v>
      </c>
      <c r="F35" s="2">
        <v>2</v>
      </c>
      <c r="G35" s="2">
        <v>2048</v>
      </c>
      <c r="H35" s="2">
        <v>1</v>
      </c>
      <c r="I35" s="2">
        <f t="shared" ref="I35:I58" si="1">F35-J4</f>
        <v>0</v>
      </c>
      <c r="J35" s="2"/>
      <c r="K35" s="2"/>
      <c r="L35" s="2">
        <v>16</v>
      </c>
      <c r="M35" s="2">
        <v>28</v>
      </c>
      <c r="N35" s="2">
        <v>7</v>
      </c>
      <c r="O35" s="2">
        <v>2</v>
      </c>
      <c r="P35" s="2">
        <v>65634</v>
      </c>
      <c r="Q35" s="2">
        <v>4</v>
      </c>
      <c r="R35" s="2" t="s">
        <v>852</v>
      </c>
    </row>
    <row r="36" spans="2:18" x14ac:dyDescent="0.25">
      <c r="B36" s="2">
        <v>1</v>
      </c>
      <c r="C36" s="2">
        <v>4369</v>
      </c>
      <c r="D36" s="2">
        <v>1</v>
      </c>
      <c r="E36" s="2" t="s">
        <v>554</v>
      </c>
      <c r="F36" s="2">
        <v>4</v>
      </c>
      <c r="G36" s="2">
        <v>4369</v>
      </c>
      <c r="H36" s="2">
        <v>1</v>
      </c>
      <c r="I36" s="2">
        <f t="shared" si="1"/>
        <v>0</v>
      </c>
      <c r="J36" s="2"/>
      <c r="K36" s="2"/>
      <c r="L36" s="2">
        <v>17</v>
      </c>
      <c r="M36" s="2">
        <v>15</v>
      </c>
      <c r="N36" s="2">
        <v>8</v>
      </c>
      <c r="O36" s="2">
        <v>2</v>
      </c>
      <c r="P36" s="2">
        <v>139916</v>
      </c>
      <c r="Q36" s="2">
        <v>3</v>
      </c>
      <c r="R36" s="2" t="s">
        <v>853</v>
      </c>
    </row>
    <row r="37" spans="2:18" x14ac:dyDescent="0.25">
      <c r="B37" s="2">
        <v>1</v>
      </c>
      <c r="C37" s="2">
        <v>65634</v>
      </c>
      <c r="D37" s="2">
        <v>1</v>
      </c>
      <c r="E37" s="2" t="s">
        <v>463</v>
      </c>
      <c r="F37" s="2">
        <v>1</v>
      </c>
      <c r="G37" s="2">
        <v>65634</v>
      </c>
      <c r="H37" s="2">
        <v>1</v>
      </c>
      <c r="I37" s="2">
        <f t="shared" si="1"/>
        <v>0</v>
      </c>
      <c r="J37" s="2"/>
      <c r="K37" s="2"/>
      <c r="L37" s="2">
        <v>17</v>
      </c>
      <c r="M37" s="2">
        <v>22</v>
      </c>
      <c r="N37" s="2">
        <v>8</v>
      </c>
      <c r="O37" s="2">
        <v>2</v>
      </c>
      <c r="P37" s="2">
        <v>139916</v>
      </c>
      <c r="Q37" s="2">
        <v>4</v>
      </c>
      <c r="R37" s="2" t="s">
        <v>853</v>
      </c>
    </row>
    <row r="38" spans="2:18" x14ac:dyDescent="0.25">
      <c r="B38" s="2">
        <v>1</v>
      </c>
      <c r="C38" s="2">
        <v>139916</v>
      </c>
      <c r="D38" s="2">
        <v>1</v>
      </c>
      <c r="E38" s="2" t="s">
        <v>558</v>
      </c>
      <c r="F38" s="2">
        <v>6</v>
      </c>
      <c r="G38" s="2">
        <v>139916</v>
      </c>
      <c r="H38" s="2">
        <v>1</v>
      </c>
      <c r="I38" s="2">
        <f t="shared" si="1"/>
        <v>0</v>
      </c>
      <c r="J38" s="2"/>
      <c r="K38" s="2"/>
      <c r="L38" s="2">
        <v>18</v>
      </c>
      <c r="M38" s="2">
        <v>18</v>
      </c>
      <c r="N38" s="2">
        <v>9</v>
      </c>
      <c r="O38" s="2">
        <v>2</v>
      </c>
      <c r="P38" s="2">
        <v>4369</v>
      </c>
      <c r="Q38" s="2">
        <v>3</v>
      </c>
      <c r="R38" s="2" t="s">
        <v>854</v>
      </c>
    </row>
    <row r="39" spans="2:18" x14ac:dyDescent="0.25">
      <c r="B39" s="2">
        <v>1</v>
      </c>
      <c r="C39" s="2">
        <v>2048</v>
      </c>
      <c r="D39" s="2">
        <v>2</v>
      </c>
      <c r="E39" s="2" t="s">
        <v>550</v>
      </c>
      <c r="F39" s="2">
        <v>2</v>
      </c>
      <c r="G39" s="2">
        <v>2048</v>
      </c>
      <c r="H39" s="2">
        <v>1</v>
      </c>
      <c r="I39" s="2">
        <f t="shared" si="1"/>
        <v>0</v>
      </c>
      <c r="J39" s="2"/>
      <c r="K39" s="2"/>
      <c r="L39" s="2">
        <v>18</v>
      </c>
      <c r="M39" s="2">
        <v>25</v>
      </c>
      <c r="N39" s="2">
        <v>9</v>
      </c>
      <c r="O39" s="2">
        <v>2</v>
      </c>
      <c r="P39" s="2">
        <v>4369</v>
      </c>
      <c r="Q39" s="2">
        <v>4</v>
      </c>
      <c r="R39" s="2" t="s">
        <v>854</v>
      </c>
    </row>
    <row r="40" spans="2:18" x14ac:dyDescent="0.25">
      <c r="B40" s="2">
        <v>1</v>
      </c>
      <c r="C40" s="2">
        <v>4369</v>
      </c>
      <c r="D40" s="2">
        <v>2</v>
      </c>
      <c r="E40" s="2" t="s">
        <v>554</v>
      </c>
      <c r="F40" s="2">
        <v>4</v>
      </c>
      <c r="G40" s="2">
        <v>4369</v>
      </c>
      <c r="H40" s="2">
        <v>1</v>
      </c>
      <c r="I40" s="2">
        <f t="shared" si="1"/>
        <v>0</v>
      </c>
      <c r="J40" s="2"/>
      <c r="K40" s="2"/>
      <c r="L40" s="2">
        <v>19</v>
      </c>
      <c r="M40" s="2">
        <v>20</v>
      </c>
      <c r="N40" s="2">
        <v>10</v>
      </c>
      <c r="O40" s="2">
        <v>2</v>
      </c>
      <c r="P40" s="2">
        <v>2048</v>
      </c>
      <c r="Q40" s="2">
        <v>3</v>
      </c>
      <c r="R40" s="2" t="s">
        <v>855</v>
      </c>
    </row>
    <row r="41" spans="2:18" x14ac:dyDescent="0.25">
      <c r="B41" s="2">
        <v>1</v>
      </c>
      <c r="C41" s="2">
        <v>65634</v>
      </c>
      <c r="D41" s="2">
        <v>2</v>
      </c>
      <c r="E41" s="2" t="s">
        <v>463</v>
      </c>
      <c r="F41" s="2">
        <v>1</v>
      </c>
      <c r="G41" s="2">
        <v>65634</v>
      </c>
      <c r="H41" s="2">
        <v>1</v>
      </c>
      <c r="I41" s="2">
        <f t="shared" si="1"/>
        <v>0</v>
      </c>
      <c r="J41" s="2"/>
      <c r="K41" s="2"/>
      <c r="L41" s="2">
        <v>19</v>
      </c>
      <c r="M41" s="2">
        <v>27</v>
      </c>
      <c r="N41" s="2">
        <v>10</v>
      </c>
      <c r="O41" s="2">
        <v>2</v>
      </c>
      <c r="P41" s="2">
        <v>2048</v>
      </c>
      <c r="Q41" s="2">
        <v>4</v>
      </c>
      <c r="R41" s="2" t="s">
        <v>855</v>
      </c>
    </row>
    <row r="42" spans="2:18" x14ac:dyDescent="0.25">
      <c r="B42" s="2">
        <v>1</v>
      </c>
      <c r="C42" s="2">
        <v>139916</v>
      </c>
      <c r="D42" s="2">
        <v>2</v>
      </c>
      <c r="E42" s="2" t="s">
        <v>560</v>
      </c>
      <c r="F42" s="2">
        <v>7</v>
      </c>
      <c r="G42" s="2">
        <v>139916</v>
      </c>
      <c r="H42" s="2">
        <v>1</v>
      </c>
      <c r="I42" s="2">
        <f t="shared" si="1"/>
        <v>0</v>
      </c>
      <c r="J42" s="2"/>
      <c r="K42" s="2"/>
      <c r="L42" s="2">
        <v>20</v>
      </c>
      <c r="M42" s="2">
        <v>21</v>
      </c>
      <c r="N42" s="2">
        <v>11</v>
      </c>
      <c r="O42" s="2">
        <v>2</v>
      </c>
      <c r="P42" s="2">
        <v>65634</v>
      </c>
      <c r="Q42" s="2">
        <v>3</v>
      </c>
      <c r="R42" s="2" t="s">
        <v>856</v>
      </c>
    </row>
    <row r="43" spans="2:18" x14ac:dyDescent="0.25">
      <c r="B43" s="2">
        <v>1</v>
      </c>
      <c r="C43" s="2">
        <v>2048</v>
      </c>
      <c r="D43" s="2">
        <v>3</v>
      </c>
      <c r="E43" s="2" t="s">
        <v>552</v>
      </c>
      <c r="F43" s="2">
        <v>3</v>
      </c>
      <c r="G43" s="2">
        <v>2048</v>
      </c>
      <c r="H43" s="2">
        <v>1</v>
      </c>
      <c r="I43" s="2">
        <f t="shared" si="1"/>
        <v>0</v>
      </c>
      <c r="J43" s="2"/>
      <c r="K43" s="2"/>
      <c r="L43" s="2">
        <v>20</v>
      </c>
      <c r="M43" s="2">
        <v>28</v>
      </c>
      <c r="N43" s="2">
        <v>11</v>
      </c>
      <c r="O43" s="2">
        <v>2</v>
      </c>
      <c r="P43" s="2">
        <v>65634</v>
      </c>
      <c r="Q43" s="2">
        <v>4</v>
      </c>
      <c r="R43" s="2" t="s">
        <v>856</v>
      </c>
    </row>
    <row r="44" spans="2:18" x14ac:dyDescent="0.25">
      <c r="B44" s="2">
        <v>1</v>
      </c>
      <c r="C44" s="2">
        <v>4369</v>
      </c>
      <c r="D44" s="2">
        <v>3</v>
      </c>
      <c r="E44" s="2" t="s">
        <v>556</v>
      </c>
      <c r="F44" s="2">
        <v>5</v>
      </c>
      <c r="G44" s="2">
        <v>4369</v>
      </c>
      <c r="H44" s="2">
        <v>1</v>
      </c>
      <c r="I44" s="2">
        <f t="shared" si="1"/>
        <v>0</v>
      </c>
      <c r="J44" s="2"/>
      <c r="K44" s="2"/>
      <c r="L44" s="2">
        <v>21</v>
      </c>
      <c r="M44" s="2">
        <v>16</v>
      </c>
      <c r="N44" s="2">
        <v>12</v>
      </c>
      <c r="O44" s="2">
        <v>2</v>
      </c>
      <c r="P44" s="2">
        <v>139916</v>
      </c>
      <c r="Q44" s="2">
        <v>3</v>
      </c>
      <c r="R44" s="2" t="s">
        <v>857</v>
      </c>
    </row>
    <row r="45" spans="2:18" x14ac:dyDescent="0.25">
      <c r="B45" s="2">
        <v>1</v>
      </c>
      <c r="C45" s="2">
        <v>65634</v>
      </c>
      <c r="D45" s="2">
        <v>3</v>
      </c>
      <c r="E45" s="2" t="s">
        <v>463</v>
      </c>
      <c r="F45" s="2">
        <v>1</v>
      </c>
      <c r="G45" s="2">
        <v>65634</v>
      </c>
      <c r="H45" s="2">
        <v>1</v>
      </c>
      <c r="I45" s="2">
        <f t="shared" si="1"/>
        <v>0</v>
      </c>
      <c r="J45" s="2"/>
      <c r="K45" s="2"/>
      <c r="L45" s="2">
        <v>21</v>
      </c>
      <c r="M45" s="2">
        <v>23</v>
      </c>
      <c r="N45" s="2">
        <v>12</v>
      </c>
      <c r="O45" s="2">
        <v>2</v>
      </c>
      <c r="P45" s="2">
        <v>139916</v>
      </c>
      <c r="Q45" s="2">
        <v>4</v>
      </c>
      <c r="R45" s="2" t="s">
        <v>857</v>
      </c>
    </row>
    <row r="46" spans="2:18" x14ac:dyDescent="0.25">
      <c r="B46" s="2">
        <v>1</v>
      </c>
      <c r="C46" s="2">
        <v>139916</v>
      </c>
      <c r="D46" s="2">
        <v>3</v>
      </c>
      <c r="E46" s="2" t="s">
        <v>558</v>
      </c>
      <c r="F46" s="2">
        <v>6</v>
      </c>
      <c r="G46" s="2">
        <v>139916</v>
      </c>
      <c r="H46" s="2">
        <v>1</v>
      </c>
      <c r="I46" s="2">
        <f t="shared" si="1"/>
        <v>0</v>
      </c>
      <c r="J46" s="2"/>
      <c r="K46" s="2"/>
      <c r="L46" s="2">
        <v>22</v>
      </c>
      <c r="M46" s="2">
        <v>17</v>
      </c>
      <c r="N46" s="2">
        <v>13</v>
      </c>
      <c r="O46" s="2">
        <v>2</v>
      </c>
      <c r="P46" s="2">
        <v>4369</v>
      </c>
      <c r="Q46" s="2">
        <v>3</v>
      </c>
      <c r="R46" s="2" t="s">
        <v>858</v>
      </c>
    </row>
    <row r="47" spans="2:18" x14ac:dyDescent="0.25">
      <c r="B47" s="2">
        <v>2</v>
      </c>
      <c r="C47" s="2">
        <v>139916</v>
      </c>
      <c r="D47" s="2">
        <v>4</v>
      </c>
      <c r="E47" s="2" t="s">
        <v>558</v>
      </c>
      <c r="F47" s="2">
        <v>16</v>
      </c>
      <c r="G47" s="2">
        <v>139916</v>
      </c>
      <c r="H47" s="2">
        <v>3</v>
      </c>
      <c r="I47" s="2">
        <f t="shared" si="1"/>
        <v>0</v>
      </c>
      <c r="J47" s="2"/>
      <c r="K47" s="2"/>
      <c r="L47" s="2">
        <v>22</v>
      </c>
      <c r="M47" s="2">
        <v>24</v>
      </c>
      <c r="N47" s="2">
        <v>13</v>
      </c>
      <c r="O47" s="2">
        <v>2</v>
      </c>
      <c r="P47" s="2">
        <v>4369</v>
      </c>
      <c r="Q47" s="2">
        <v>4</v>
      </c>
      <c r="R47" s="2" t="s">
        <v>858</v>
      </c>
    </row>
    <row r="48" spans="2:18" x14ac:dyDescent="0.25">
      <c r="B48" s="2">
        <v>2</v>
      </c>
      <c r="C48" s="2">
        <v>4369</v>
      </c>
      <c r="D48" s="2">
        <v>5</v>
      </c>
      <c r="E48" s="2" t="s">
        <v>554</v>
      </c>
      <c r="F48" s="2">
        <v>18</v>
      </c>
      <c r="G48" s="2">
        <v>4369</v>
      </c>
      <c r="H48" s="2">
        <v>3</v>
      </c>
      <c r="I48" s="2">
        <f t="shared" si="1"/>
        <v>0</v>
      </c>
      <c r="J48" s="2"/>
      <c r="K48" s="2"/>
      <c r="L48" s="2">
        <v>23</v>
      </c>
      <c r="M48" s="2">
        <v>19</v>
      </c>
      <c r="N48" s="2">
        <v>14</v>
      </c>
      <c r="O48" s="2">
        <v>2</v>
      </c>
      <c r="P48" s="2">
        <v>2048</v>
      </c>
      <c r="Q48" s="2">
        <v>3</v>
      </c>
      <c r="R48" s="2" t="s">
        <v>859</v>
      </c>
    </row>
    <row r="49" spans="2:18" x14ac:dyDescent="0.25">
      <c r="B49" s="2">
        <v>2</v>
      </c>
      <c r="C49" s="2">
        <v>2048</v>
      </c>
      <c r="D49" s="2">
        <v>6</v>
      </c>
      <c r="E49" s="2" t="s">
        <v>550</v>
      </c>
      <c r="F49" s="2">
        <v>20</v>
      </c>
      <c r="G49" s="2">
        <v>2048</v>
      </c>
      <c r="H49" s="2">
        <v>3</v>
      </c>
      <c r="I49" s="2">
        <f t="shared" si="1"/>
        <v>0</v>
      </c>
      <c r="J49" s="2"/>
      <c r="K49" s="2"/>
      <c r="L49" s="2">
        <v>23</v>
      </c>
      <c r="M49" s="2">
        <v>26</v>
      </c>
      <c r="N49" s="2">
        <v>14</v>
      </c>
      <c r="O49" s="2">
        <v>2</v>
      </c>
      <c r="P49" s="2">
        <v>2048</v>
      </c>
      <c r="Q49" s="2">
        <v>4</v>
      </c>
      <c r="R49" s="2" t="s">
        <v>859</v>
      </c>
    </row>
    <row r="50" spans="2:18" x14ac:dyDescent="0.25">
      <c r="B50" s="2">
        <v>2</v>
      </c>
      <c r="C50" s="2">
        <v>65634</v>
      </c>
      <c r="D50" s="2">
        <v>7</v>
      </c>
      <c r="E50" s="2" t="s">
        <v>463</v>
      </c>
      <c r="F50" s="2">
        <v>21</v>
      </c>
      <c r="G50" s="2">
        <v>65634</v>
      </c>
      <c r="H50" s="2">
        <v>3</v>
      </c>
      <c r="I50" s="2">
        <f t="shared" si="1"/>
        <v>0</v>
      </c>
      <c r="J50" s="2"/>
      <c r="K50" s="2"/>
      <c r="L50" s="2">
        <v>24</v>
      </c>
      <c r="M50" s="2">
        <v>21</v>
      </c>
      <c r="N50" s="2">
        <v>15</v>
      </c>
      <c r="O50" s="2">
        <v>2</v>
      </c>
      <c r="P50" s="2">
        <v>65634</v>
      </c>
      <c r="Q50" s="2">
        <v>3</v>
      </c>
      <c r="R50" s="2" t="s">
        <v>860</v>
      </c>
    </row>
    <row r="51" spans="2:18" x14ac:dyDescent="0.25">
      <c r="B51" s="2">
        <v>2</v>
      </c>
      <c r="C51" s="2">
        <v>139916</v>
      </c>
      <c r="D51" s="2">
        <v>8</v>
      </c>
      <c r="E51" s="2" t="s">
        <v>560</v>
      </c>
      <c r="F51" s="2">
        <v>15</v>
      </c>
      <c r="G51" s="2">
        <v>139916</v>
      </c>
      <c r="H51" s="2">
        <v>3</v>
      </c>
      <c r="I51" s="2">
        <f t="shared" si="1"/>
        <v>0</v>
      </c>
      <c r="J51" s="2"/>
      <c r="K51" s="2"/>
      <c r="L51" s="2">
        <v>24</v>
      </c>
      <c r="M51" s="2">
        <v>28</v>
      </c>
      <c r="N51" s="2">
        <v>15</v>
      </c>
      <c r="O51" s="2">
        <v>2</v>
      </c>
      <c r="P51" s="2">
        <v>65634</v>
      </c>
      <c r="Q51" s="2">
        <v>4</v>
      </c>
      <c r="R51" s="2" t="s">
        <v>860</v>
      </c>
    </row>
    <row r="52" spans="2:18" x14ac:dyDescent="0.25">
      <c r="B52" s="2">
        <v>2</v>
      </c>
      <c r="C52" s="2">
        <v>4369</v>
      </c>
      <c r="D52" s="2">
        <v>9</v>
      </c>
      <c r="E52" s="2" t="s">
        <v>554</v>
      </c>
      <c r="F52" s="2">
        <v>18</v>
      </c>
      <c r="G52" s="2">
        <v>4369</v>
      </c>
      <c r="H52" s="2">
        <v>3</v>
      </c>
      <c r="I52" s="2">
        <f t="shared" si="1"/>
        <v>0</v>
      </c>
      <c r="J52" s="2"/>
      <c r="K52" s="2"/>
    </row>
    <row r="53" spans="2:18" x14ac:dyDescent="0.25">
      <c r="B53" s="2">
        <v>2</v>
      </c>
      <c r="C53" s="2">
        <v>2048</v>
      </c>
      <c r="D53" s="2">
        <v>10</v>
      </c>
      <c r="E53" s="2" t="s">
        <v>550</v>
      </c>
      <c r="F53" s="2">
        <v>20</v>
      </c>
      <c r="G53" s="2">
        <v>2048</v>
      </c>
      <c r="H53" s="2">
        <v>3</v>
      </c>
      <c r="I53" s="2">
        <f t="shared" si="1"/>
        <v>0</v>
      </c>
      <c r="J53" s="2"/>
      <c r="K53" s="2"/>
    </row>
    <row r="54" spans="2:18" x14ac:dyDescent="0.25">
      <c r="B54" s="2">
        <v>2</v>
      </c>
      <c r="C54" s="2">
        <v>65634</v>
      </c>
      <c r="D54" s="2">
        <v>11</v>
      </c>
      <c r="E54" s="2" t="s">
        <v>463</v>
      </c>
      <c r="F54" s="2">
        <v>21</v>
      </c>
      <c r="G54" s="2">
        <v>65634</v>
      </c>
      <c r="H54" s="2">
        <v>3</v>
      </c>
      <c r="I54" s="2">
        <f t="shared" si="1"/>
        <v>0</v>
      </c>
      <c r="J54" s="2"/>
      <c r="K54" s="2"/>
    </row>
    <row r="55" spans="2:18" x14ac:dyDescent="0.25">
      <c r="B55" s="2">
        <v>2</v>
      </c>
      <c r="C55" s="2">
        <v>139916</v>
      </c>
      <c r="D55" s="2">
        <v>12</v>
      </c>
      <c r="E55" s="2" t="s">
        <v>558</v>
      </c>
      <c r="F55" s="2">
        <v>16</v>
      </c>
      <c r="G55" s="2">
        <v>139916</v>
      </c>
      <c r="H55" s="2">
        <v>3</v>
      </c>
      <c r="I55" s="2">
        <f t="shared" si="1"/>
        <v>0</v>
      </c>
    </row>
    <row r="56" spans="2:18" x14ac:dyDescent="0.25">
      <c r="B56" s="2">
        <v>2</v>
      </c>
      <c r="C56" s="2">
        <v>4369</v>
      </c>
      <c r="D56" s="2">
        <v>13</v>
      </c>
      <c r="E56" s="2" t="s">
        <v>556</v>
      </c>
      <c r="F56" s="2">
        <v>17</v>
      </c>
      <c r="G56" s="2">
        <v>4369</v>
      </c>
      <c r="H56" s="2">
        <v>3</v>
      </c>
      <c r="I56" s="2">
        <f t="shared" si="1"/>
        <v>0</v>
      </c>
    </row>
    <row r="57" spans="2:18" x14ac:dyDescent="0.25">
      <c r="B57" s="2">
        <v>2</v>
      </c>
      <c r="C57" s="2">
        <v>2048</v>
      </c>
      <c r="D57" s="2">
        <v>14</v>
      </c>
      <c r="E57" s="2" t="s">
        <v>552</v>
      </c>
      <c r="F57" s="2">
        <v>19</v>
      </c>
      <c r="G57" s="2">
        <v>2048</v>
      </c>
      <c r="H57" s="2">
        <v>3</v>
      </c>
      <c r="I57" s="2">
        <f t="shared" si="1"/>
        <v>0</v>
      </c>
    </row>
    <row r="58" spans="2:18" x14ac:dyDescent="0.25">
      <c r="B58" s="2">
        <v>2</v>
      </c>
      <c r="C58" s="2">
        <v>65634</v>
      </c>
      <c r="D58" s="2">
        <v>15</v>
      </c>
      <c r="E58" s="2" t="s">
        <v>463</v>
      </c>
      <c r="F58" s="2">
        <v>21</v>
      </c>
      <c r="G58" s="2">
        <v>65634</v>
      </c>
      <c r="H58" s="2">
        <v>3</v>
      </c>
      <c r="I58" s="2">
        <f t="shared" si="1"/>
        <v>0</v>
      </c>
    </row>
    <row r="62" spans="2:18" x14ac:dyDescent="0.25">
      <c r="B62" s="107" t="s">
        <v>861</v>
      </c>
    </row>
    <row r="63" spans="2:18" x14ac:dyDescent="0.25">
      <c r="B63" s="2" t="s">
        <v>434</v>
      </c>
      <c r="C63" s="2" t="s">
        <v>429</v>
      </c>
      <c r="D63" s="2" t="s">
        <v>465</v>
      </c>
      <c r="E63" s="2" t="s">
        <v>451</v>
      </c>
      <c r="F63" s="2" t="s">
        <v>449</v>
      </c>
      <c r="G63" s="2" t="s">
        <v>863</v>
      </c>
      <c r="H63" s="2" t="s">
        <v>437</v>
      </c>
    </row>
    <row r="64" spans="2:18" x14ac:dyDescent="0.25">
      <c r="B64" s="2">
        <v>1</v>
      </c>
      <c r="C64" s="2">
        <v>65634</v>
      </c>
      <c r="D64" s="2">
        <v>1</v>
      </c>
      <c r="E64" s="2" t="s">
        <v>463</v>
      </c>
      <c r="F64" s="2">
        <v>1</v>
      </c>
      <c r="G64" s="2">
        <v>65634</v>
      </c>
      <c r="H64" s="2">
        <v>1</v>
      </c>
    </row>
    <row r="65" spans="2:8" x14ac:dyDescent="0.25">
      <c r="B65" s="2">
        <v>1</v>
      </c>
      <c r="C65" s="2">
        <v>65634</v>
      </c>
      <c r="D65" s="2">
        <v>2</v>
      </c>
      <c r="E65" s="2" t="s">
        <v>463</v>
      </c>
      <c r="F65" s="2">
        <v>1</v>
      </c>
      <c r="G65" s="2">
        <v>65634</v>
      </c>
      <c r="H65" s="2">
        <v>1</v>
      </c>
    </row>
    <row r="66" spans="2:8" x14ac:dyDescent="0.25">
      <c r="B66" s="2">
        <v>1</v>
      </c>
      <c r="C66" s="2">
        <v>65634</v>
      </c>
      <c r="D66" s="2">
        <v>3</v>
      </c>
      <c r="E66" s="2" t="s">
        <v>463</v>
      </c>
      <c r="F66" s="2">
        <v>1</v>
      </c>
      <c r="G66" s="2">
        <v>65634</v>
      </c>
      <c r="H66" s="2">
        <v>1</v>
      </c>
    </row>
    <row r="67" spans="2:8" x14ac:dyDescent="0.25">
      <c r="B67" s="2">
        <v>2</v>
      </c>
      <c r="C67" s="2">
        <v>65634</v>
      </c>
      <c r="D67" s="2">
        <v>7</v>
      </c>
      <c r="E67" s="2" t="s">
        <v>463</v>
      </c>
      <c r="F67" s="2">
        <v>21</v>
      </c>
      <c r="G67" s="2">
        <v>65634</v>
      </c>
      <c r="H67" s="2">
        <v>3</v>
      </c>
    </row>
    <row r="68" spans="2:8" x14ac:dyDescent="0.25">
      <c r="B68" s="2">
        <v>2</v>
      </c>
      <c r="C68" s="2">
        <v>65634</v>
      </c>
      <c r="D68" s="2">
        <v>11</v>
      </c>
      <c r="E68" s="2" t="s">
        <v>463</v>
      </c>
      <c r="F68" s="2">
        <v>21</v>
      </c>
      <c r="G68" s="2">
        <v>65634</v>
      </c>
      <c r="H68" s="2">
        <v>3</v>
      </c>
    </row>
    <row r="69" spans="2:8" x14ac:dyDescent="0.25">
      <c r="B69" s="2">
        <v>2</v>
      </c>
      <c r="C69" s="2">
        <v>65634</v>
      </c>
      <c r="D69" s="2">
        <v>15</v>
      </c>
      <c r="E69" s="2" t="s">
        <v>463</v>
      </c>
      <c r="F69" s="2">
        <v>21</v>
      </c>
      <c r="G69" s="2">
        <v>65634</v>
      </c>
      <c r="H69" s="2">
        <v>3</v>
      </c>
    </row>
    <row r="70" spans="2:8" x14ac:dyDescent="0.25">
      <c r="B70" s="2">
        <v>1</v>
      </c>
      <c r="C70" s="2">
        <v>139916</v>
      </c>
      <c r="D70" s="2">
        <v>2</v>
      </c>
      <c r="E70" s="2" t="s">
        <v>560</v>
      </c>
      <c r="F70" s="2">
        <v>7</v>
      </c>
      <c r="G70" s="2">
        <v>139916</v>
      </c>
      <c r="H70" s="2">
        <v>1</v>
      </c>
    </row>
    <row r="71" spans="2:8" x14ac:dyDescent="0.25">
      <c r="B71" s="2">
        <v>2</v>
      </c>
      <c r="C71" s="2">
        <v>139916</v>
      </c>
      <c r="D71" s="2">
        <v>8</v>
      </c>
      <c r="E71" s="2" t="s">
        <v>560</v>
      </c>
      <c r="F71" s="2">
        <v>15</v>
      </c>
      <c r="G71" s="2">
        <v>139916</v>
      </c>
      <c r="H71" s="2">
        <v>3</v>
      </c>
    </row>
    <row r="72" spans="2:8" x14ac:dyDescent="0.25">
      <c r="B72" s="2">
        <v>1</v>
      </c>
      <c r="C72" s="2">
        <v>139916</v>
      </c>
      <c r="D72" s="2">
        <v>1</v>
      </c>
      <c r="E72" s="2" t="s">
        <v>558</v>
      </c>
      <c r="F72" s="2">
        <v>6</v>
      </c>
      <c r="G72" s="2">
        <v>139916</v>
      </c>
      <c r="H72" s="2">
        <v>1</v>
      </c>
    </row>
    <row r="73" spans="2:8" x14ac:dyDescent="0.25">
      <c r="B73" s="2">
        <v>1</v>
      </c>
      <c r="C73" s="2">
        <v>139916</v>
      </c>
      <c r="D73" s="2">
        <v>3</v>
      </c>
      <c r="E73" s="2" t="s">
        <v>558</v>
      </c>
      <c r="F73" s="2">
        <v>6</v>
      </c>
      <c r="G73" s="2">
        <v>139916</v>
      </c>
      <c r="H73" s="2">
        <v>1</v>
      </c>
    </row>
    <row r="74" spans="2:8" x14ac:dyDescent="0.25">
      <c r="B74" s="2">
        <v>2</v>
      </c>
      <c r="C74" s="2">
        <v>139916</v>
      </c>
      <c r="D74" s="2">
        <v>4</v>
      </c>
      <c r="E74" s="2" t="s">
        <v>558</v>
      </c>
      <c r="F74" s="2">
        <v>16</v>
      </c>
      <c r="G74" s="2">
        <v>139916</v>
      </c>
      <c r="H74" s="2">
        <v>3</v>
      </c>
    </row>
    <row r="75" spans="2:8" x14ac:dyDescent="0.25">
      <c r="B75" s="2">
        <v>2</v>
      </c>
      <c r="C75" s="2">
        <v>139916</v>
      </c>
      <c r="D75" s="2">
        <v>12</v>
      </c>
      <c r="E75" s="2" t="s">
        <v>558</v>
      </c>
      <c r="F75" s="2">
        <v>16</v>
      </c>
      <c r="G75" s="2">
        <v>139916</v>
      </c>
      <c r="H75" s="2">
        <v>3</v>
      </c>
    </row>
    <row r="76" spans="2:8" x14ac:dyDescent="0.25">
      <c r="B76" s="2">
        <v>1</v>
      </c>
      <c r="C76" s="2">
        <v>2048</v>
      </c>
      <c r="D76" s="2">
        <v>3</v>
      </c>
      <c r="E76" s="2" t="s">
        <v>552</v>
      </c>
      <c r="F76" s="2">
        <v>3</v>
      </c>
      <c r="G76" s="2">
        <v>2048</v>
      </c>
      <c r="H76" s="2">
        <v>1</v>
      </c>
    </row>
    <row r="77" spans="2:8" x14ac:dyDescent="0.25">
      <c r="B77" s="2">
        <v>2</v>
      </c>
      <c r="C77" s="2">
        <v>2048</v>
      </c>
      <c r="D77" s="2">
        <v>14</v>
      </c>
      <c r="E77" s="2" t="s">
        <v>552</v>
      </c>
      <c r="F77" s="2">
        <v>19</v>
      </c>
      <c r="G77" s="2">
        <v>2048</v>
      </c>
      <c r="H77" s="2">
        <v>3</v>
      </c>
    </row>
    <row r="78" spans="2:8" x14ac:dyDescent="0.25">
      <c r="B78" s="2">
        <v>1</v>
      </c>
      <c r="C78" s="2">
        <v>2048</v>
      </c>
      <c r="D78" s="2">
        <v>1</v>
      </c>
      <c r="E78" s="2" t="s">
        <v>550</v>
      </c>
      <c r="F78" s="2">
        <v>2</v>
      </c>
      <c r="G78" s="2">
        <v>2048</v>
      </c>
      <c r="H78" s="2">
        <v>1</v>
      </c>
    </row>
    <row r="79" spans="2:8" x14ac:dyDescent="0.25">
      <c r="B79" s="2">
        <v>1</v>
      </c>
      <c r="C79" s="2">
        <v>2048</v>
      </c>
      <c r="D79" s="2">
        <v>2</v>
      </c>
      <c r="E79" s="2" t="s">
        <v>550</v>
      </c>
      <c r="F79" s="2">
        <v>2</v>
      </c>
      <c r="G79" s="2">
        <v>2048</v>
      </c>
      <c r="H79" s="2">
        <v>1</v>
      </c>
    </row>
    <row r="80" spans="2:8" x14ac:dyDescent="0.25">
      <c r="B80" s="2">
        <v>2</v>
      </c>
      <c r="C80" s="2">
        <v>2048</v>
      </c>
      <c r="D80" s="2">
        <v>6</v>
      </c>
      <c r="E80" s="2" t="s">
        <v>550</v>
      </c>
      <c r="F80" s="2">
        <v>20</v>
      </c>
      <c r="G80" s="2">
        <v>2048</v>
      </c>
      <c r="H80" s="2">
        <v>3</v>
      </c>
    </row>
    <row r="81" spans="2:25" x14ac:dyDescent="0.25">
      <c r="B81" s="2">
        <v>2</v>
      </c>
      <c r="C81" s="2">
        <v>2048</v>
      </c>
      <c r="D81" s="2">
        <v>10</v>
      </c>
      <c r="E81" s="2" t="s">
        <v>550</v>
      </c>
      <c r="F81" s="2">
        <v>20</v>
      </c>
      <c r="G81" s="2">
        <v>2048</v>
      </c>
      <c r="H81" s="2">
        <v>3</v>
      </c>
    </row>
    <row r="82" spans="2:25" x14ac:dyDescent="0.25">
      <c r="B82" s="2">
        <v>1</v>
      </c>
      <c r="C82" s="2">
        <v>4369</v>
      </c>
      <c r="D82" s="2">
        <v>1</v>
      </c>
      <c r="E82" s="2" t="s">
        <v>554</v>
      </c>
      <c r="F82" s="2">
        <v>4</v>
      </c>
      <c r="G82" s="2">
        <v>4369</v>
      </c>
      <c r="H82" s="2">
        <v>1</v>
      </c>
    </row>
    <row r="83" spans="2:25" x14ac:dyDescent="0.25">
      <c r="B83" s="2">
        <v>1</v>
      </c>
      <c r="C83" s="2">
        <v>4369</v>
      </c>
      <c r="D83" s="2">
        <v>2</v>
      </c>
      <c r="E83" s="2" t="s">
        <v>554</v>
      </c>
      <c r="F83" s="2">
        <v>4</v>
      </c>
      <c r="G83" s="2">
        <v>4369</v>
      </c>
      <c r="H83" s="2">
        <v>1</v>
      </c>
    </row>
    <row r="84" spans="2:25" x14ac:dyDescent="0.25">
      <c r="B84" s="2">
        <v>2</v>
      </c>
      <c r="C84" s="2">
        <v>4369</v>
      </c>
      <c r="D84" s="2">
        <v>5</v>
      </c>
      <c r="E84" s="2" t="s">
        <v>554</v>
      </c>
      <c r="F84" s="2">
        <v>18</v>
      </c>
      <c r="G84" s="2">
        <v>4369</v>
      </c>
      <c r="H84" s="2">
        <v>3</v>
      </c>
    </row>
    <row r="85" spans="2:25" x14ac:dyDescent="0.25">
      <c r="B85" s="2">
        <v>2</v>
      </c>
      <c r="C85" s="2">
        <v>4369</v>
      </c>
      <c r="D85" s="2">
        <v>9</v>
      </c>
      <c r="E85" s="2" t="s">
        <v>554</v>
      </c>
      <c r="F85" s="2">
        <v>18</v>
      </c>
      <c r="G85" s="2">
        <v>4369</v>
      </c>
      <c r="H85" s="2">
        <v>3</v>
      </c>
    </row>
    <row r="86" spans="2:25" x14ac:dyDescent="0.25">
      <c r="B86" s="2">
        <v>1</v>
      </c>
      <c r="C86" s="2">
        <v>4369</v>
      </c>
      <c r="D86" s="2">
        <v>3</v>
      </c>
      <c r="E86" s="2" t="s">
        <v>556</v>
      </c>
      <c r="F86" s="2">
        <v>5</v>
      </c>
      <c r="G86" s="2">
        <v>4369</v>
      </c>
      <c r="H86" s="2">
        <v>1</v>
      </c>
    </row>
    <row r="87" spans="2:25" x14ac:dyDescent="0.25">
      <c r="B87" s="2">
        <v>2</v>
      </c>
      <c r="C87" s="2">
        <v>4369</v>
      </c>
      <c r="D87" s="2">
        <v>13</v>
      </c>
      <c r="E87" s="2" t="s">
        <v>556</v>
      </c>
      <c r="F87" s="2">
        <v>17</v>
      </c>
      <c r="G87" s="2">
        <v>4369</v>
      </c>
      <c r="H87" s="2">
        <v>3</v>
      </c>
    </row>
    <row r="90" spans="2:25" x14ac:dyDescent="0.25">
      <c r="B90" s="2" t="s">
        <v>434</v>
      </c>
      <c r="C90" s="2" t="s">
        <v>451</v>
      </c>
      <c r="D90" s="2" t="s">
        <v>449</v>
      </c>
      <c r="H90" s="108" t="s">
        <v>865</v>
      </c>
      <c r="I90" s="2"/>
      <c r="J90" s="2"/>
    </row>
    <row r="91" spans="2:25" x14ac:dyDescent="0.25">
      <c r="B91" s="2">
        <v>1</v>
      </c>
      <c r="C91" s="2" t="s">
        <v>463</v>
      </c>
      <c r="D91" s="2">
        <v>1</v>
      </c>
      <c r="G91" s="2" t="s">
        <v>828</v>
      </c>
      <c r="H91" s="2" t="s">
        <v>434</v>
      </c>
      <c r="I91" s="2" t="s">
        <v>451</v>
      </c>
      <c r="J91" s="2" t="s">
        <v>449</v>
      </c>
      <c r="K91" s="2"/>
      <c r="P91"/>
      <c r="S91" s="2"/>
      <c r="W91"/>
      <c r="X91"/>
      <c r="Y91"/>
    </row>
    <row r="92" spans="2:25" x14ac:dyDescent="0.25">
      <c r="B92" s="2">
        <v>1</v>
      </c>
      <c r="C92" s="2" t="s">
        <v>463</v>
      </c>
      <c r="D92" s="2">
        <v>1</v>
      </c>
      <c r="G92" s="2" t="str">
        <f>CONCATENATE(H92,"_",I92)</f>
        <v>1_AOP</v>
      </c>
      <c r="H92" s="2">
        <v>1</v>
      </c>
      <c r="I92" s="2" t="s">
        <v>463</v>
      </c>
      <c r="J92" s="2">
        <v>1</v>
      </c>
      <c r="K92" s="2"/>
      <c r="P92"/>
      <c r="S92" s="2"/>
      <c r="W92"/>
      <c r="X92"/>
      <c r="Y92"/>
    </row>
    <row r="93" spans="2:25" x14ac:dyDescent="0.25">
      <c r="B93" s="2">
        <v>1</v>
      </c>
      <c r="C93" s="2" t="s">
        <v>463</v>
      </c>
      <c r="D93" s="2">
        <v>1</v>
      </c>
      <c r="G93" s="2" t="str">
        <f t="shared" ref="G93:G105" si="2">CONCATENATE(H93,"_",I93)</f>
        <v>1_EQ_CALIFORNIA</v>
      </c>
      <c r="H93" s="2">
        <v>1</v>
      </c>
      <c r="I93" s="2" t="s">
        <v>560</v>
      </c>
      <c r="J93" s="2">
        <v>7</v>
      </c>
      <c r="K93" s="2"/>
      <c r="P93"/>
      <c r="S93" s="2"/>
      <c r="W93"/>
      <c r="X93"/>
      <c r="Y93"/>
    </row>
    <row r="94" spans="2:25" x14ac:dyDescent="0.25">
      <c r="B94" s="2">
        <v>1</v>
      </c>
      <c r="C94" s="2" t="s">
        <v>550</v>
      </c>
      <c r="D94" s="2">
        <v>2</v>
      </c>
      <c r="G94" s="2" t="str">
        <f t="shared" si="2"/>
        <v>1_EQ_OTHER</v>
      </c>
      <c r="H94" s="2">
        <v>1</v>
      </c>
      <c r="I94" s="2" t="s">
        <v>558</v>
      </c>
      <c r="J94" s="2">
        <v>6</v>
      </c>
      <c r="K94" s="2"/>
      <c r="P94"/>
      <c r="S94" s="2"/>
      <c r="W94"/>
      <c r="X94"/>
      <c r="Y94"/>
    </row>
    <row r="95" spans="2:25" x14ac:dyDescent="0.25">
      <c r="B95" s="2">
        <v>1</v>
      </c>
      <c r="C95" s="2" t="s">
        <v>550</v>
      </c>
      <c r="D95" s="2">
        <v>2</v>
      </c>
      <c r="G95" s="2" t="str">
        <f t="shared" si="2"/>
        <v>1_FL_HH</v>
      </c>
      <c r="H95" s="2">
        <v>1</v>
      </c>
      <c r="I95" s="2" t="s">
        <v>552</v>
      </c>
      <c r="J95" s="2">
        <v>3</v>
      </c>
      <c r="K95" s="2"/>
      <c r="P95"/>
      <c r="S95" s="2"/>
      <c r="W95"/>
      <c r="X95"/>
      <c r="Y95"/>
    </row>
    <row r="96" spans="2:25" x14ac:dyDescent="0.25">
      <c r="B96" s="2">
        <v>1</v>
      </c>
      <c r="C96" s="2" t="s">
        <v>552</v>
      </c>
      <c r="D96" s="2">
        <v>3</v>
      </c>
      <c r="G96" s="2" t="str">
        <f t="shared" si="2"/>
        <v>1_FL_OTHER</v>
      </c>
      <c r="H96" s="2">
        <v>1</v>
      </c>
      <c r="I96" s="2" t="s">
        <v>550</v>
      </c>
      <c r="J96" s="2">
        <v>2</v>
      </c>
      <c r="K96" s="2"/>
      <c r="P96"/>
      <c r="S96" s="2"/>
      <c r="W96"/>
      <c r="X96"/>
      <c r="Y96"/>
    </row>
    <row r="97" spans="2:25" x14ac:dyDescent="0.25">
      <c r="B97" s="2">
        <v>1</v>
      </c>
      <c r="C97" s="2" t="s">
        <v>554</v>
      </c>
      <c r="D97" s="2">
        <v>4</v>
      </c>
      <c r="G97" s="2" t="str">
        <f t="shared" si="2"/>
        <v>1_TC_OTHER</v>
      </c>
      <c r="H97" s="2">
        <v>1</v>
      </c>
      <c r="I97" s="2" t="s">
        <v>554</v>
      </c>
      <c r="J97" s="2">
        <v>4</v>
      </c>
      <c r="K97" s="2"/>
      <c r="P97"/>
      <c r="S97" s="2"/>
      <c r="W97"/>
      <c r="X97"/>
      <c r="Y97"/>
    </row>
    <row r="98" spans="2:25" x14ac:dyDescent="0.25">
      <c r="B98" s="2">
        <v>1</v>
      </c>
      <c r="C98" s="2" t="s">
        <v>554</v>
      </c>
      <c r="D98" s="2">
        <v>4</v>
      </c>
      <c r="G98" s="2" t="str">
        <f t="shared" si="2"/>
        <v>1_TC_TIER1</v>
      </c>
      <c r="H98" s="2">
        <v>1</v>
      </c>
      <c r="I98" s="2" t="s">
        <v>556</v>
      </c>
      <c r="J98" s="2">
        <v>5</v>
      </c>
      <c r="K98" s="2"/>
      <c r="P98"/>
      <c r="S98" s="2"/>
      <c r="W98"/>
      <c r="X98"/>
      <c r="Y98"/>
    </row>
    <row r="99" spans="2:25" x14ac:dyDescent="0.25">
      <c r="B99" s="2">
        <v>1</v>
      </c>
      <c r="C99" s="2" t="s">
        <v>556</v>
      </c>
      <c r="D99" s="2">
        <v>5</v>
      </c>
      <c r="G99" s="2" t="str">
        <f t="shared" si="2"/>
        <v>2_AOP</v>
      </c>
      <c r="H99" s="2">
        <v>2</v>
      </c>
      <c r="I99" s="2" t="s">
        <v>463</v>
      </c>
      <c r="J99" s="2">
        <v>21</v>
      </c>
      <c r="K99" s="2"/>
      <c r="P99"/>
      <c r="S99" s="2"/>
      <c r="W99"/>
      <c r="X99"/>
      <c r="Y99"/>
    </row>
    <row r="100" spans="2:25" x14ac:dyDescent="0.25">
      <c r="B100" s="2">
        <v>1</v>
      </c>
      <c r="C100" s="2" t="s">
        <v>558</v>
      </c>
      <c r="D100" s="2">
        <v>6</v>
      </c>
      <c r="G100" s="2" t="str">
        <f t="shared" si="2"/>
        <v>2_EQ_CALIFORNIA</v>
      </c>
      <c r="H100" s="2">
        <v>2</v>
      </c>
      <c r="I100" s="2" t="s">
        <v>560</v>
      </c>
      <c r="J100" s="2">
        <v>15</v>
      </c>
      <c r="K100" s="2"/>
      <c r="P100"/>
      <c r="S100" s="2"/>
      <c r="W100"/>
      <c r="X100"/>
      <c r="Y100"/>
    </row>
    <row r="101" spans="2:25" x14ac:dyDescent="0.25">
      <c r="B101" s="2">
        <v>1</v>
      </c>
      <c r="C101" s="2" t="s">
        <v>558</v>
      </c>
      <c r="D101" s="2">
        <v>6</v>
      </c>
      <c r="G101" s="2" t="str">
        <f t="shared" si="2"/>
        <v>2_EQ_OTHER</v>
      </c>
      <c r="H101" s="2">
        <v>2</v>
      </c>
      <c r="I101" s="2" t="s">
        <v>558</v>
      </c>
      <c r="J101" s="2">
        <v>16</v>
      </c>
      <c r="K101" s="2"/>
      <c r="P101"/>
      <c r="S101" s="2"/>
      <c r="W101"/>
      <c r="X101"/>
      <c r="Y101"/>
    </row>
    <row r="102" spans="2:25" x14ac:dyDescent="0.25">
      <c r="B102" s="2">
        <v>1</v>
      </c>
      <c r="C102" s="2" t="s">
        <v>560</v>
      </c>
      <c r="D102" s="2">
        <v>7</v>
      </c>
      <c r="G102" s="2" t="str">
        <f t="shared" si="2"/>
        <v>2_FL_HH</v>
      </c>
      <c r="H102" s="2">
        <v>2</v>
      </c>
      <c r="I102" s="2" t="s">
        <v>552</v>
      </c>
      <c r="J102" s="2">
        <v>19</v>
      </c>
      <c r="K102" s="2"/>
      <c r="P102"/>
      <c r="S102" s="2"/>
      <c r="W102"/>
      <c r="X102"/>
      <c r="Y102"/>
    </row>
    <row r="103" spans="2:25" x14ac:dyDescent="0.25">
      <c r="B103" s="2">
        <v>2</v>
      </c>
      <c r="C103" s="2" t="s">
        <v>560</v>
      </c>
      <c r="D103" s="2">
        <v>15</v>
      </c>
      <c r="G103" s="2" t="str">
        <f t="shared" si="2"/>
        <v>2_FL_OTHER</v>
      </c>
      <c r="H103" s="2">
        <v>2</v>
      </c>
      <c r="I103" s="2" t="s">
        <v>550</v>
      </c>
      <c r="J103" s="2">
        <v>20</v>
      </c>
      <c r="K103" s="2"/>
      <c r="P103"/>
      <c r="S103" s="2"/>
      <c r="W103"/>
      <c r="X103"/>
      <c r="Y103"/>
    </row>
    <row r="104" spans="2:25" x14ac:dyDescent="0.25">
      <c r="B104" s="2">
        <v>2</v>
      </c>
      <c r="C104" s="2" t="s">
        <v>558</v>
      </c>
      <c r="D104" s="2">
        <v>16</v>
      </c>
      <c r="G104" s="2" t="str">
        <f t="shared" si="2"/>
        <v>2_TC_OTHER</v>
      </c>
      <c r="H104" s="2">
        <v>2</v>
      </c>
      <c r="I104" s="2" t="s">
        <v>554</v>
      </c>
      <c r="J104" s="2">
        <v>18</v>
      </c>
      <c r="K104" s="2"/>
      <c r="P104"/>
      <c r="S104" s="2"/>
      <c r="W104"/>
      <c r="X104"/>
      <c r="Y104"/>
    </row>
    <row r="105" spans="2:25" x14ac:dyDescent="0.25">
      <c r="B105" s="2">
        <v>2</v>
      </c>
      <c r="C105" s="2" t="s">
        <v>558</v>
      </c>
      <c r="D105" s="2">
        <v>16</v>
      </c>
      <c r="G105" s="2" t="str">
        <f t="shared" si="2"/>
        <v>2_TC_TIER1</v>
      </c>
      <c r="H105" s="2">
        <v>2</v>
      </c>
      <c r="I105" s="2" t="s">
        <v>556</v>
      </c>
      <c r="J105" s="2">
        <v>17</v>
      </c>
      <c r="K105" s="2"/>
      <c r="P105"/>
      <c r="S105" s="2"/>
      <c r="W105"/>
      <c r="X105"/>
      <c r="Y105"/>
    </row>
    <row r="106" spans="2:25" x14ac:dyDescent="0.25">
      <c r="B106" s="2">
        <v>2</v>
      </c>
      <c r="C106" s="2" t="s">
        <v>556</v>
      </c>
      <c r="D106" s="2">
        <v>17</v>
      </c>
      <c r="I106" s="2"/>
      <c r="J106" s="2"/>
      <c r="K106" s="2"/>
      <c r="P106"/>
      <c r="S106" s="2"/>
      <c r="W106"/>
      <c r="X106"/>
      <c r="Y106"/>
    </row>
    <row r="107" spans="2:25" x14ac:dyDescent="0.25">
      <c r="B107" s="2">
        <v>2</v>
      </c>
      <c r="C107" s="2" t="s">
        <v>554</v>
      </c>
      <c r="D107" s="2">
        <v>18</v>
      </c>
      <c r="I107" s="2"/>
      <c r="J107" s="2"/>
      <c r="K107" s="2"/>
      <c r="P107"/>
      <c r="S107" s="2"/>
      <c r="W107"/>
      <c r="X107"/>
      <c r="Y107"/>
    </row>
    <row r="108" spans="2:25" x14ac:dyDescent="0.25">
      <c r="B108" s="2">
        <v>2</v>
      </c>
      <c r="C108" s="2" t="s">
        <v>554</v>
      </c>
      <c r="D108" s="2">
        <v>18</v>
      </c>
      <c r="I108" s="2"/>
      <c r="J108" s="2"/>
      <c r="K108" s="2"/>
      <c r="P108"/>
      <c r="S108" s="2"/>
      <c r="W108"/>
      <c r="X108"/>
      <c r="Y108"/>
    </row>
    <row r="109" spans="2:25" x14ac:dyDescent="0.25">
      <c r="B109" s="2">
        <v>2</v>
      </c>
      <c r="C109" s="2" t="s">
        <v>552</v>
      </c>
      <c r="D109" s="2">
        <v>19</v>
      </c>
      <c r="I109" s="2"/>
      <c r="J109" s="2"/>
      <c r="K109" s="2"/>
      <c r="P109"/>
      <c r="S109" s="2"/>
      <c r="W109"/>
      <c r="X109"/>
      <c r="Y109"/>
    </row>
    <row r="110" spans="2:25" x14ac:dyDescent="0.25">
      <c r="B110" s="2">
        <v>2</v>
      </c>
      <c r="C110" s="2" t="s">
        <v>550</v>
      </c>
      <c r="D110" s="2">
        <v>20</v>
      </c>
      <c r="I110" s="2"/>
      <c r="J110" s="2"/>
      <c r="K110" s="2"/>
      <c r="P110"/>
      <c r="S110" s="2"/>
      <c r="W110"/>
      <c r="X110"/>
      <c r="Y110"/>
    </row>
    <row r="111" spans="2:25" x14ac:dyDescent="0.25">
      <c r="B111" s="2">
        <v>2</v>
      </c>
      <c r="C111" s="2" t="s">
        <v>550</v>
      </c>
      <c r="D111" s="2">
        <v>20</v>
      </c>
      <c r="I111" s="2"/>
      <c r="J111" s="2"/>
      <c r="K111" s="2"/>
      <c r="P111"/>
      <c r="S111" s="2"/>
      <c r="W111"/>
      <c r="X111"/>
      <c r="Y111"/>
    </row>
    <row r="112" spans="2:25" x14ac:dyDescent="0.25">
      <c r="B112" s="2">
        <v>2</v>
      </c>
      <c r="C112" s="2" t="s">
        <v>463</v>
      </c>
      <c r="D112" s="2">
        <v>21</v>
      </c>
      <c r="I112" s="2"/>
      <c r="J112" s="2"/>
      <c r="K112" s="2"/>
      <c r="P112"/>
      <c r="S112" s="2"/>
      <c r="W112"/>
      <c r="X112"/>
      <c r="Y112"/>
    </row>
    <row r="113" spans="2:25" x14ac:dyDescent="0.25">
      <c r="B113" s="2">
        <v>2</v>
      </c>
      <c r="C113" s="2" t="s">
        <v>463</v>
      </c>
      <c r="D113" s="2">
        <v>21</v>
      </c>
      <c r="I113" s="2"/>
      <c r="J113" s="2"/>
      <c r="K113" s="2"/>
      <c r="P113"/>
      <c r="S113" s="2"/>
      <c r="W113"/>
      <c r="X113"/>
      <c r="Y113"/>
    </row>
    <row r="114" spans="2:25" x14ac:dyDescent="0.25">
      <c r="B114" s="2">
        <v>2</v>
      </c>
      <c r="C114" s="2" t="s">
        <v>463</v>
      </c>
      <c r="D114" s="2">
        <v>21</v>
      </c>
      <c r="I114" s="2"/>
      <c r="J114" s="2"/>
      <c r="K114" s="2"/>
      <c r="P114"/>
      <c r="S114" s="2"/>
      <c r="W114"/>
      <c r="X114"/>
      <c r="Y114"/>
    </row>
    <row r="115" spans="2:25" x14ac:dyDescent="0.25">
      <c r="D115"/>
      <c r="I115" s="2"/>
      <c r="J115" s="2"/>
      <c r="K115" s="2"/>
      <c r="P115"/>
      <c r="S115" s="2"/>
      <c r="W115"/>
      <c r="X115"/>
      <c r="Y115"/>
    </row>
  </sheetData>
  <mergeCells count="1">
    <mergeCell ref="J1:J2"/>
  </mergeCells>
  <pageMargins left="0.7" right="0.7" top="0.75" bottom="0.75" header="0.3" footer="0.3"/>
  <pageSetup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85E0-3FC8-4DED-B60A-6992D5F69F3B}">
  <dimension ref="A1:P32"/>
  <sheetViews>
    <sheetView zoomScale="80" zoomScaleNormal="80" workbookViewId="0">
      <selection activeCell="G14" sqref="G14"/>
    </sheetView>
  </sheetViews>
  <sheetFormatPr defaultRowHeight="15" x14ac:dyDescent="0.25"/>
  <cols>
    <col min="2" max="2" width="25.28515625" bestFit="1" customWidth="1"/>
    <col min="3" max="3" width="14.28515625" bestFit="1" customWidth="1"/>
    <col min="4" max="4" width="1.85546875" customWidth="1"/>
    <col min="5" max="5" width="13.5703125" bestFit="1" customWidth="1"/>
    <col min="6" max="6" width="51.28515625" customWidth="1"/>
    <col min="7" max="7" width="67.28515625" customWidth="1"/>
    <col min="8" max="8" width="20.42578125" customWidth="1"/>
    <col min="9" max="9" width="22.7109375" customWidth="1"/>
    <col min="10" max="10" width="33.42578125" bestFit="1" customWidth="1"/>
    <col min="12" max="12" width="20.7109375" bestFit="1" customWidth="1"/>
    <col min="13" max="13" width="33.42578125" bestFit="1" customWidth="1"/>
    <col min="14" max="14" width="15.5703125" bestFit="1" customWidth="1"/>
    <col min="15" max="15" width="99.85546875" bestFit="1" customWidth="1"/>
    <col min="16" max="16" width="33.42578125" bestFit="1" customWidth="1"/>
  </cols>
  <sheetData>
    <row r="1" spans="1:16" ht="16.5" thickBot="1" x14ac:dyDescent="0.3">
      <c r="A1" s="37" t="s">
        <v>754</v>
      </c>
      <c r="B1" s="38" t="s">
        <v>770</v>
      </c>
      <c r="C1" s="39" t="s">
        <v>771</v>
      </c>
      <c r="E1" s="1" t="s">
        <v>429</v>
      </c>
      <c r="F1" s="1" t="s">
        <v>754</v>
      </c>
      <c r="G1" s="1" t="s">
        <v>811</v>
      </c>
      <c r="H1" s="1" t="s">
        <v>94</v>
      </c>
      <c r="L1" s="15" t="s">
        <v>638</v>
      </c>
      <c r="M1" s="15" t="s">
        <v>639</v>
      </c>
      <c r="N1" s="16" t="s">
        <v>640</v>
      </c>
      <c r="O1" s="29" t="s">
        <v>720</v>
      </c>
      <c r="P1" s="30" t="s">
        <v>721</v>
      </c>
    </row>
    <row r="2" spans="1:16" x14ac:dyDescent="0.25">
      <c r="A2" s="40" t="s">
        <v>772</v>
      </c>
      <c r="B2" s="41" t="s">
        <v>773</v>
      </c>
      <c r="C2" s="42"/>
      <c r="E2">
        <v>2048</v>
      </c>
      <c r="F2" t="s">
        <v>755</v>
      </c>
      <c r="G2" t="str">
        <f>VLOOKUP(F2,$A$2:$C$24,3)</f>
        <v>OO1</v>
      </c>
      <c r="H2" t="s">
        <v>756</v>
      </c>
      <c r="L2" s="17">
        <f>L8+L9+L13+L19+L17+L15</f>
        <v>139916</v>
      </c>
      <c r="M2" s="18" t="s">
        <v>641</v>
      </c>
      <c r="N2" s="18">
        <f>N8+N9+N13+N19+N17+N15</f>
        <v>262175</v>
      </c>
      <c r="O2" s="18" t="s">
        <v>722</v>
      </c>
      <c r="P2" s="19" t="s">
        <v>641</v>
      </c>
    </row>
    <row r="3" spans="1:16" x14ac:dyDescent="0.25">
      <c r="A3" s="43" t="s">
        <v>757</v>
      </c>
      <c r="B3" s="44" t="s">
        <v>758</v>
      </c>
      <c r="C3" s="71" t="s">
        <v>734</v>
      </c>
      <c r="E3">
        <v>4369</v>
      </c>
      <c r="F3" t="s">
        <v>762</v>
      </c>
      <c r="G3" t="str">
        <f>CONCATENATE(VLOOKUP(LEFT(F3,2),$A$2:$C$24,3),";",VLOOKUP(RIGHT(LEFT(F3,6),2),$A$2:$C$24,3),";",VLOOKUP(RIGHT(LEFT(F3,14),2),$A$2:$C$24,3))</f>
        <v>WSS;OO1;WW2</v>
      </c>
      <c r="H3" t="s">
        <v>766</v>
      </c>
      <c r="L3" s="20">
        <f>L21+L14+L6+L10</f>
        <v>4369</v>
      </c>
      <c r="M3" s="21" t="s">
        <v>642</v>
      </c>
      <c r="N3" s="21">
        <f>N21+N14+N6+N10</f>
        <v>2112</v>
      </c>
      <c r="O3" s="21" t="s">
        <v>723</v>
      </c>
      <c r="P3" s="22" t="s">
        <v>642</v>
      </c>
    </row>
    <row r="4" spans="1:16" x14ac:dyDescent="0.25">
      <c r="A4" s="43" t="s">
        <v>774</v>
      </c>
      <c r="B4" s="44" t="s">
        <v>775</v>
      </c>
      <c r="C4" s="45"/>
      <c r="E4">
        <v>65634</v>
      </c>
      <c r="F4" t="s">
        <v>763</v>
      </c>
      <c r="G4" t="str">
        <f>CONCATENATE(VLOOKUP(LEFT(F4,2),$A$2:$C$24,3),";",VLOOKUP(RIGHT(LEFT(F4,6),2),$A$2:$C$24,3),";",VLOOKUP(RIGHT(LEFT(F4,10),2),$A$2:$C$24,3),";",VLOOKUP(RIGHT(LEFT(F4,14),2),$A$2:$C$24,3))</f>
        <v>BFR;XX1;MM1;ZZ1</v>
      </c>
      <c r="H4" t="s">
        <v>767</v>
      </c>
      <c r="L4" s="20">
        <f>L18+L7+L11+L12</f>
        <v>65634</v>
      </c>
      <c r="M4" s="21" t="s">
        <v>643</v>
      </c>
      <c r="N4" s="21">
        <f>N18+N7+N11+N12</f>
        <v>6027264</v>
      </c>
      <c r="O4" s="21" t="s">
        <v>724</v>
      </c>
      <c r="P4" s="22" t="s">
        <v>643</v>
      </c>
    </row>
    <row r="5" spans="1:16" x14ac:dyDescent="0.25">
      <c r="A5" s="43" t="s">
        <v>760</v>
      </c>
      <c r="B5" s="44" t="s">
        <v>761</v>
      </c>
      <c r="C5" s="45" t="s">
        <v>730</v>
      </c>
      <c r="E5">
        <v>139916</v>
      </c>
      <c r="F5" t="s">
        <v>764</v>
      </c>
      <c r="G5" t="str">
        <f>CONCATENATE(VLOOKUP(LEFT(F5,2),$A$2:$C$24,3),";",VLOOKUP(RIGHT(LEFT(F5,6),2),$A$2:$C$24,3),";",VLOOKUP(RIGHT(LEFT(F5,10),2),$A$2:$C$24,3),";",VLOOKUP(RIGHT(LEFT(F5,14),2),$A$2:$C$24,3),";",VLOOKUP(RIGHT(LEFT(F5,18),2),$A$2:$C$24,3),";",VLOOKUP(RIGHT(LEFT(F5,22),2),$A$2:$C$24,3))</f>
        <v>QEQ;QFF;QLS;QSL;QTS;BBF</v>
      </c>
      <c r="H5" t="s">
        <v>768</v>
      </c>
      <c r="L5" s="20">
        <f>L2+L3+L4+L16</f>
        <v>211967</v>
      </c>
      <c r="M5" s="23" t="s">
        <v>644</v>
      </c>
      <c r="N5" s="21">
        <f>N2+N3+N4+N16</f>
        <v>6293087</v>
      </c>
      <c r="O5" s="21" t="s">
        <v>725</v>
      </c>
      <c r="P5" s="22" t="s">
        <v>644</v>
      </c>
    </row>
    <row r="6" spans="1:16" x14ac:dyDescent="0.25">
      <c r="A6" s="43" t="s">
        <v>776</v>
      </c>
      <c r="B6" s="44" t="s">
        <v>777</v>
      </c>
      <c r="C6" s="45" t="s">
        <v>732</v>
      </c>
      <c r="E6">
        <v>211967</v>
      </c>
      <c r="F6" t="s">
        <v>765</v>
      </c>
      <c r="G6" t="str">
        <f>CONCATENATE(VLOOKUP(RIGHT(LEFT(F6,6),2),$A$2:$C$24,3),";",VLOOKUP(RIGHT(LEFT(F6,10),2),$A$2:$C$24,3),";",VLOOKUP(RIGHT(LEFT(F6,18),2),$A$2:$C$24,3),";",VLOOKUP(RIGHT(LEFT(F6,22),2),$A$2:$C$24,3),";",VLOOKUP(RIGHT(LEFT(F6,26),2),$A$2:$C$24,3),";",VLOOKUP(RIGHT(LEFT(F6,30),2),$A$2:$C$24,3),";",VLOOKUP(RIGHT(LEFT(F6,34),2),$A$2:$C$24,3),";",VLOOKUP(RIGHT(LEFT(F6,38),2),$A$2:$C$24,3),";",VLOOKUP(RIGHT(LEFT(F6,42),2),$A$2:$C$24,3),";",VLOOKUP(RIGHT(LEFT(F6,46),2),$A$2:$C$24,3),";",VLOOKUP(RIGHT(LEFT(F6,50),2),$A$2:$C$24,3),";",VLOOKUP(RIGHT(LEFT(F6,54),2),$A$2:$C$24,3),";",VLOOKUP(RIGHT(LEFT(F6,58),2),$A$2:$C$24,3))</f>
        <v>QEQ;QFF;QLS;BFR;OO1;QSL;XX1;WSS;WW2;MM1;QTS;BBF;ZZ1</v>
      </c>
      <c r="H6" t="s">
        <v>769</v>
      </c>
      <c r="L6" s="20">
        <v>1</v>
      </c>
      <c r="M6" s="23" t="s">
        <v>645</v>
      </c>
      <c r="N6" s="21">
        <v>64</v>
      </c>
      <c r="O6" s="21" t="s">
        <v>726</v>
      </c>
      <c r="P6" s="22" t="s">
        <v>727</v>
      </c>
    </row>
    <row r="7" spans="1:16" x14ac:dyDescent="0.25">
      <c r="A7" s="43" t="s">
        <v>778</v>
      </c>
      <c r="B7" s="44" t="s">
        <v>779</v>
      </c>
      <c r="C7" s="45" t="s">
        <v>780</v>
      </c>
      <c r="L7" s="20">
        <v>2</v>
      </c>
      <c r="M7" s="23" t="s">
        <v>646</v>
      </c>
      <c r="N7" s="21">
        <v>14336</v>
      </c>
      <c r="O7" s="21" t="s">
        <v>728</v>
      </c>
      <c r="P7" s="22" t="s">
        <v>729</v>
      </c>
    </row>
    <row r="8" spans="1:16" x14ac:dyDescent="0.25">
      <c r="A8" s="43" t="s">
        <v>755</v>
      </c>
      <c r="B8" s="44" t="s">
        <v>756</v>
      </c>
      <c r="C8" s="70" t="s">
        <v>781</v>
      </c>
      <c r="L8" s="20">
        <v>4</v>
      </c>
      <c r="M8" s="23" t="s">
        <v>647</v>
      </c>
      <c r="N8" s="21">
        <v>1</v>
      </c>
      <c r="O8" s="21" t="s">
        <v>730</v>
      </c>
      <c r="P8" s="22" t="s">
        <v>731</v>
      </c>
    </row>
    <row r="9" spans="1:16" x14ac:dyDescent="0.25">
      <c r="A9" s="43" t="s">
        <v>782</v>
      </c>
      <c r="B9" s="44" t="s">
        <v>659</v>
      </c>
      <c r="C9" s="45" t="s">
        <v>752</v>
      </c>
      <c r="H9">
        <v>2</v>
      </c>
      <c r="I9" t="str">
        <f>RIGHT(LEFT(F2,H9),2)</f>
        <v>IF</v>
      </c>
      <c r="L9" s="20">
        <v>8</v>
      </c>
      <c r="M9" s="23" t="s">
        <v>648</v>
      </c>
      <c r="N9" s="21">
        <v>2</v>
      </c>
      <c r="O9" s="21" t="s">
        <v>732</v>
      </c>
      <c r="P9" s="22" t="s">
        <v>733</v>
      </c>
    </row>
    <row r="10" spans="1:16" x14ac:dyDescent="0.25">
      <c r="A10" s="43" t="s">
        <v>783</v>
      </c>
      <c r="B10" s="44" t="s">
        <v>658</v>
      </c>
      <c r="C10" s="45" t="s">
        <v>750</v>
      </c>
      <c r="H10">
        <v>6</v>
      </c>
      <c r="I10" t="str">
        <f>RIGHT(LEFT(F3,H10),2)</f>
        <v>PF</v>
      </c>
      <c r="L10" s="20">
        <v>16</v>
      </c>
      <c r="M10" s="23" t="s">
        <v>649</v>
      </c>
      <c r="N10" s="21">
        <v>256</v>
      </c>
      <c r="O10" s="21" t="s">
        <v>734</v>
      </c>
      <c r="P10" s="22" t="s">
        <v>735</v>
      </c>
    </row>
    <row r="11" spans="1:16" x14ac:dyDescent="0.25">
      <c r="A11" s="43" t="s">
        <v>759</v>
      </c>
      <c r="B11" s="44" t="s">
        <v>657</v>
      </c>
      <c r="C11" s="45" t="s">
        <v>748</v>
      </c>
      <c r="H11">
        <v>10</v>
      </c>
      <c r="I11" t="str">
        <f t="shared" ref="I11:I13" si="0">RIGHT(LEFT(F4,H11),2)</f>
        <v>TR</v>
      </c>
      <c r="L11" s="20">
        <v>32</v>
      </c>
      <c r="M11" s="23" t="s">
        <v>650</v>
      </c>
      <c r="N11" s="21">
        <v>1572864</v>
      </c>
      <c r="O11" s="21" t="s">
        <v>736</v>
      </c>
      <c r="P11" s="22" t="s">
        <v>737</v>
      </c>
    </row>
    <row r="12" spans="1:16" x14ac:dyDescent="0.25">
      <c r="A12" s="43" t="s">
        <v>784</v>
      </c>
      <c r="B12" s="44" t="s">
        <v>785</v>
      </c>
      <c r="C12" s="45"/>
      <c r="H12">
        <v>14</v>
      </c>
      <c r="I12" t="str">
        <f t="shared" si="0"/>
        <v>SL</v>
      </c>
      <c r="L12" s="20">
        <v>64</v>
      </c>
      <c r="M12" s="23" t="s">
        <v>651</v>
      </c>
      <c r="N12" s="21">
        <v>4308992</v>
      </c>
      <c r="O12" s="21" t="s">
        <v>738</v>
      </c>
      <c r="P12" s="22" t="s">
        <v>739</v>
      </c>
    </row>
    <row r="13" spans="1:16" x14ac:dyDescent="0.25">
      <c r="A13" s="43" t="s">
        <v>786</v>
      </c>
      <c r="B13" s="44" t="s">
        <v>787</v>
      </c>
      <c r="C13" s="70" t="s">
        <v>781</v>
      </c>
      <c r="H13">
        <v>18</v>
      </c>
      <c r="I13" t="str">
        <f t="shared" si="0"/>
        <v>LS</v>
      </c>
      <c r="L13" s="20">
        <v>128</v>
      </c>
      <c r="M13" s="23" t="s">
        <v>652</v>
      </c>
      <c r="N13" s="21">
        <v>8</v>
      </c>
      <c r="O13" s="21" t="s">
        <v>740</v>
      </c>
      <c r="P13" s="22" t="s">
        <v>741</v>
      </c>
    </row>
    <row r="14" spans="1:16" x14ac:dyDescent="0.25">
      <c r="A14" s="43" t="s">
        <v>788</v>
      </c>
      <c r="B14" s="44" t="s">
        <v>789</v>
      </c>
      <c r="C14" s="45"/>
      <c r="L14" s="20">
        <v>256</v>
      </c>
      <c r="M14" s="23" t="s">
        <v>653</v>
      </c>
      <c r="N14" s="21">
        <v>256</v>
      </c>
      <c r="O14" s="21" t="s">
        <v>734</v>
      </c>
      <c r="P14" s="22" t="s">
        <v>735</v>
      </c>
    </row>
    <row r="15" spans="1:16" x14ac:dyDescent="0.25">
      <c r="A15" s="43" t="s">
        <v>790</v>
      </c>
      <c r="B15" s="44" t="s">
        <v>791</v>
      </c>
      <c r="C15" s="45"/>
      <c r="L15" s="20">
        <v>512</v>
      </c>
      <c r="M15" s="23" t="s">
        <v>654</v>
      </c>
      <c r="N15" s="21">
        <v>262144</v>
      </c>
      <c r="O15" s="21" t="s">
        <v>742</v>
      </c>
      <c r="P15" s="22" t="s">
        <v>743</v>
      </c>
    </row>
    <row r="16" spans="1:16" x14ac:dyDescent="0.25">
      <c r="A16" s="43" t="s">
        <v>792</v>
      </c>
      <c r="B16" s="44" t="s">
        <v>793</v>
      </c>
      <c r="C16" s="45" t="s">
        <v>740</v>
      </c>
      <c r="L16" s="20">
        <v>2048</v>
      </c>
      <c r="M16" s="23" t="s">
        <v>655</v>
      </c>
      <c r="N16" s="21">
        <v>1536</v>
      </c>
      <c r="O16" s="21" t="s">
        <v>744</v>
      </c>
      <c r="P16" s="22" t="s">
        <v>745</v>
      </c>
    </row>
    <row r="17" spans="1:16" x14ac:dyDescent="0.25">
      <c r="A17" s="43" t="s">
        <v>794</v>
      </c>
      <c r="B17" s="44" t="s">
        <v>795</v>
      </c>
      <c r="C17" s="45" t="s">
        <v>796</v>
      </c>
      <c r="L17" s="20">
        <v>8192</v>
      </c>
      <c r="M17" s="23" t="s">
        <v>656</v>
      </c>
      <c r="N17" s="21">
        <v>4</v>
      </c>
      <c r="O17" s="21" t="s">
        <v>746</v>
      </c>
      <c r="P17" s="22" t="s">
        <v>747</v>
      </c>
    </row>
    <row r="18" spans="1:16" x14ac:dyDescent="0.25">
      <c r="A18" s="46" t="s">
        <v>797</v>
      </c>
      <c r="B18" s="47" t="s">
        <v>798</v>
      </c>
      <c r="C18" s="71" t="s">
        <v>734</v>
      </c>
      <c r="L18" s="20">
        <v>65536</v>
      </c>
      <c r="M18" s="23" t="s">
        <v>657</v>
      </c>
      <c r="N18" s="21">
        <v>131072</v>
      </c>
      <c r="O18" s="21" t="s">
        <v>748</v>
      </c>
      <c r="P18" s="22" t="s">
        <v>749</v>
      </c>
    </row>
    <row r="19" spans="1:16" x14ac:dyDescent="0.25">
      <c r="A19" s="48" t="s">
        <v>799</v>
      </c>
      <c r="B19" s="49" t="s">
        <v>645</v>
      </c>
      <c r="C19" s="45" t="s">
        <v>800</v>
      </c>
      <c r="L19" s="20">
        <v>131072</v>
      </c>
      <c r="M19" s="23" t="s">
        <v>658</v>
      </c>
      <c r="N19" s="21">
        <v>16</v>
      </c>
      <c r="O19" s="21" t="s">
        <v>750</v>
      </c>
      <c r="P19" s="22" t="s">
        <v>751</v>
      </c>
    </row>
    <row r="20" spans="1:16" x14ac:dyDescent="0.25">
      <c r="A20" s="43" t="s">
        <v>801</v>
      </c>
      <c r="B20" s="44" t="s">
        <v>802</v>
      </c>
      <c r="C20" s="45" t="s">
        <v>803</v>
      </c>
      <c r="L20" s="20">
        <v>4194304</v>
      </c>
      <c r="M20" s="23" t="s">
        <v>659</v>
      </c>
      <c r="N20" s="21">
        <v>32</v>
      </c>
      <c r="O20" s="21" t="s">
        <v>752</v>
      </c>
      <c r="P20" s="22"/>
    </row>
    <row r="21" spans="1:16" ht="15.75" thickBot="1" x14ac:dyDescent="0.3">
      <c r="A21" s="43" t="s">
        <v>804</v>
      </c>
      <c r="B21" s="44" t="s">
        <v>650</v>
      </c>
      <c r="C21" s="45" t="s">
        <v>805</v>
      </c>
      <c r="I21" t="str">
        <f t="shared" ref="I21:I32" si="1">RIGHT(LEFT(B6,H21),2)</f>
        <v/>
      </c>
      <c r="L21" s="24">
        <v>4096</v>
      </c>
      <c r="M21" s="25" t="s">
        <v>660</v>
      </c>
      <c r="N21" s="31">
        <v>1536</v>
      </c>
      <c r="O21" s="31" t="s">
        <v>744</v>
      </c>
      <c r="P21" s="26" t="s">
        <v>753</v>
      </c>
    </row>
    <row r="22" spans="1:16" x14ac:dyDescent="0.25">
      <c r="A22" s="43" t="s">
        <v>806</v>
      </c>
      <c r="B22" s="44" t="s">
        <v>656</v>
      </c>
      <c r="C22" s="45" t="s">
        <v>746</v>
      </c>
      <c r="I22" t="str">
        <f t="shared" si="1"/>
        <v/>
      </c>
    </row>
    <row r="23" spans="1:16" x14ac:dyDescent="0.25">
      <c r="A23" s="43" t="s">
        <v>807</v>
      </c>
      <c r="B23" s="44" t="s">
        <v>654</v>
      </c>
      <c r="C23" s="45" t="s">
        <v>742</v>
      </c>
      <c r="I23" t="str">
        <f t="shared" si="1"/>
        <v/>
      </c>
    </row>
    <row r="24" spans="1:16" ht="15.75" thickBot="1" x14ac:dyDescent="0.3">
      <c r="A24" s="50" t="s">
        <v>808</v>
      </c>
      <c r="B24" s="51" t="s">
        <v>809</v>
      </c>
      <c r="C24" s="52" t="s">
        <v>810</v>
      </c>
      <c r="I24" t="str">
        <f t="shared" si="1"/>
        <v/>
      </c>
    </row>
    <row r="25" spans="1:16" x14ac:dyDescent="0.25">
      <c r="I25" t="str">
        <f t="shared" si="1"/>
        <v/>
      </c>
    </row>
    <row r="26" spans="1:16" x14ac:dyDescent="0.25">
      <c r="I26" t="str">
        <f t="shared" si="1"/>
        <v/>
      </c>
    </row>
    <row r="27" spans="1:16" x14ac:dyDescent="0.25">
      <c r="I27" t="str">
        <f t="shared" si="1"/>
        <v/>
      </c>
    </row>
    <row r="28" spans="1:16" x14ac:dyDescent="0.25">
      <c r="I28" t="str">
        <f t="shared" si="1"/>
        <v/>
      </c>
    </row>
    <row r="29" spans="1:16" x14ac:dyDescent="0.25">
      <c r="I29" t="str">
        <f t="shared" si="1"/>
        <v/>
      </c>
    </row>
    <row r="30" spans="1:16" x14ac:dyDescent="0.25">
      <c r="I30" t="str">
        <f t="shared" si="1"/>
        <v/>
      </c>
    </row>
    <row r="31" spans="1:16" x14ac:dyDescent="0.25">
      <c r="I31" t="str">
        <f t="shared" si="1"/>
        <v/>
      </c>
    </row>
    <row r="32" spans="1:16" x14ac:dyDescent="0.25">
      <c r="I32" t="str">
        <f t="shared" si="1"/>
        <v/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OED_AccFile</vt:lpstr>
      <vt:lpstr>tExpSet_tCntrct_tLayer</vt:lpstr>
      <vt:lpstr>tLayerCondtn</vt:lpstr>
      <vt:lpstr>tLocation</vt:lpstr>
      <vt:lpstr>tLocTerm</vt:lpstr>
      <vt:lpstr>ForCondNumber</vt:lpstr>
      <vt:lpstr>ForPerilLookUp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Spencer, Tim</dc:creator>
  <cp:lastModifiedBy>Subhashis Barik</cp:lastModifiedBy>
  <cp:lastPrinted>2019-01-07T11:26:46Z</cp:lastPrinted>
  <dcterms:created xsi:type="dcterms:W3CDTF">2018-01-04T10:06:31Z</dcterms:created>
  <dcterms:modified xsi:type="dcterms:W3CDTF">2019-07-18T11:50:03Z</dcterms:modified>
</cp:coreProperties>
</file>