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ubhashis Barik\Xceedance\Validating CAT Models\Model Evaluation Tool\Oasis_Modex\AIR-OED\Noida\Final Files\CEDE_To_File\ToShivam_CEDEtoFile\"/>
    </mc:Choice>
  </mc:AlternateContent>
  <xr:revisionPtr revIDLastSave="0" documentId="13_ncr:1_{33137B02-32E7-468B-AA4B-683BA72258B2}" xr6:coauthVersionLast="36" xr6:coauthVersionMax="36" xr10:uidLastSave="{00000000-0000-0000-0000-000000000000}"/>
  <bookViews>
    <workbookView xWindow="0" yWindow="0" windowWidth="20490" windowHeight="7545" tabRatio="831" xr2:uid="{00000000-000D-0000-FFFF-FFFF00000000}"/>
  </bookViews>
  <sheets>
    <sheet name="OED_LocFile" sheetId="31" r:id="rId1"/>
    <sheet name="tExpSet_tCntrct_tLayer" sheetId="32" r:id="rId2"/>
    <sheet name="tLayerCondtn" sheetId="34" r:id="rId3"/>
    <sheet name="tLocation" sheetId="36" r:id="rId4"/>
    <sheet name="tLocTerm" sheetId="35" r:id="rId5"/>
    <sheet name="tLocFeature" sheetId="37" r:id="rId6"/>
    <sheet name="ForPerilLookUp" sheetId="39" r:id="rId7"/>
    <sheet name="ForCondNumber" sheetId="42" r:id="rId8"/>
  </sheets>
  <externalReferences>
    <externalReference r:id="rId9"/>
    <externalReference r:id="rId10"/>
  </externalReferences>
  <definedNames>
    <definedName name="_xlnm._FilterDatabase" localSheetId="2" hidden="1">tLayerCondtn!$A$1:$U$126</definedName>
    <definedName name="_xlnm._FilterDatabase" localSheetId="3" hidden="1">tLocation!$A$2:$BT$17</definedName>
    <definedName name="AddressMatch">#REF!</definedName>
    <definedName name="AppurtenantStructure">#REF!</definedName>
    <definedName name="AreaaCode" localSheetId="1">#REF!</definedName>
    <definedName name="AreaaCode" localSheetId="2">#REF!</definedName>
    <definedName name="AreaaCode" localSheetId="3">#REF!</definedName>
    <definedName name="AreaaCode" localSheetId="5">#REF!</definedName>
    <definedName name="AreaaCode" localSheetId="4">#REF!</definedName>
    <definedName name="AreaaCode">#REF!</definedName>
    <definedName name="AreaCode" localSheetId="1">#REF!</definedName>
    <definedName name="AreaCode" localSheetId="2">#REF!</definedName>
    <definedName name="AreaCode" localSheetId="3">#REF!</definedName>
    <definedName name="AreaCode" localSheetId="5">#REF!</definedName>
    <definedName name="AreaCode" localSheetId="4">#REF!</definedName>
    <definedName name="AreaCode">#REF!</definedName>
    <definedName name="AttachmentBasis">#REF!</definedName>
    <definedName name="BaseIsolation">#REF!</definedName>
    <definedName name="Basement">#REF!</definedName>
    <definedName name="BrickVeneer">#REF!</definedName>
    <definedName name="BuildingCondition">#REF!</definedName>
    <definedName name="BuildingExteriorOpening">#REF!</definedName>
    <definedName name="BuildingShape">#REF!</definedName>
    <definedName name="BuildingType" localSheetId="1">'[1]Other Values'!#REF!</definedName>
    <definedName name="BuildingType" localSheetId="2">'[1]Other Values'!#REF!</definedName>
    <definedName name="BuildingType" localSheetId="3">'[2]Other Values'!#REF!</definedName>
    <definedName name="BuildingType" localSheetId="5">'[2]Other Values'!#REF!</definedName>
    <definedName name="BuildingType" localSheetId="4">'[1]Other Values'!#REF!</definedName>
    <definedName name="BuildingType">#REF!</definedName>
    <definedName name="Chimney">#REF!</definedName>
    <definedName name="Construction" localSheetId="1">#REF!</definedName>
    <definedName name="Construction" localSheetId="2">#REF!</definedName>
    <definedName name="Construction" localSheetId="3">#REF!</definedName>
    <definedName name="Construction" localSheetId="5">#REF!</definedName>
    <definedName name="Construction" localSheetId="4">#REF!</definedName>
    <definedName name="Construction">#REF!</definedName>
    <definedName name="ContentVulnerability">#REF!</definedName>
    <definedName name="Country" localSheetId="1">'[1]Other Values'!#REF!</definedName>
    <definedName name="Country" localSheetId="2">'[1]Other Values'!#REF!</definedName>
    <definedName name="Country" localSheetId="3">'[2]Other Values'!#REF!</definedName>
    <definedName name="Country" localSheetId="5">'[2]Other Values'!#REF!</definedName>
    <definedName name="Country" localSheetId="4">'[1]Other Values'!#REF!</definedName>
    <definedName name="Country">#REF!</definedName>
    <definedName name="Coverage">#REF!</definedName>
    <definedName name="CrippleWall" localSheetId="1">'[1]Other Values'!#REF!</definedName>
    <definedName name="CrippleWall" localSheetId="2">'[1]Other Values'!#REF!</definedName>
    <definedName name="CrippleWall" localSheetId="3">'[2]Other Values'!#REF!</definedName>
    <definedName name="CrippleWall" localSheetId="5">'[2]Other Values'!#REF!</definedName>
    <definedName name="CrippleWall" localSheetId="4">'[1]Other Values'!#REF!</definedName>
    <definedName name="CrippleWall">#REF!</definedName>
    <definedName name="CurrencyCode" localSheetId="1">'[1]Other Values'!#REF!</definedName>
    <definedName name="CurrencyCode" localSheetId="2">'[1]Other Values'!#REF!</definedName>
    <definedName name="CurrencyCode" localSheetId="3">'[2]Other Values'!#REF!</definedName>
    <definedName name="CurrencyCode" localSheetId="5">'[2]Other Values'!#REF!</definedName>
    <definedName name="CurrencyCode" localSheetId="4">'[1]Other Values'!#REF!</definedName>
    <definedName name="CurrencyCode">#REF!</definedName>
    <definedName name="CustomFloodZone" localSheetId="1">'[1]Other Values'!#REF!</definedName>
    <definedName name="CustomFloodZone" localSheetId="2">'[1]Other Values'!#REF!</definedName>
    <definedName name="CustomFloodZone" localSheetId="3">'[2]Other Values'!#REF!</definedName>
    <definedName name="CustomFloodZone" localSheetId="5">'[2]Other Values'!#REF!</definedName>
    <definedName name="CustomFloodZone" localSheetId="4">'[1]Other Values'!#REF!</definedName>
    <definedName name="CustomFloodZone">#REF!</definedName>
    <definedName name="DedCode">#REF!</definedName>
    <definedName name="DedType">#REF!</definedName>
    <definedName name="Equipment">#REF!</definedName>
    <definedName name="ExternalDoors">#REF!</definedName>
    <definedName name="FEMACompliance">#REF!</definedName>
    <definedName name="Foundation">#REF!</definedName>
    <definedName name="FoundationConnection">#REF!</definedName>
    <definedName name="GeogScheme">#REF!</definedName>
    <definedName name="GlassType">#REF!</definedName>
    <definedName name="GroundEquipment" localSheetId="1">'[1]Other Values'!#REF!</definedName>
    <definedName name="GroundEquipment" localSheetId="2">'[1]Other Values'!#REF!</definedName>
    <definedName name="GroundEquipment" localSheetId="3">'[2]Other Values'!#REF!</definedName>
    <definedName name="GroundEquipment" localSheetId="5">'[2]Other Values'!#REF!</definedName>
    <definedName name="GroundEquipment" localSheetId="4">'[1]Other Values'!#REF!</definedName>
    <definedName name="GroundEquipment">#REF!</definedName>
    <definedName name="IBHSFortified">#REF!</definedName>
    <definedName name="InternalPartition">#REF!</definedName>
    <definedName name="LatticeType">#REF!</definedName>
    <definedName name="LimitCode">#REF!</definedName>
    <definedName name="LimitType">#REF!</definedName>
    <definedName name="LossCalculation" localSheetId="1">'[1]Other Values'!#REF!</definedName>
    <definedName name="LossCalculation" localSheetId="2">'[1]Other Values'!#REF!</definedName>
    <definedName name="LossCalculation" localSheetId="3">'[2]Other Values'!#REF!</definedName>
    <definedName name="LossCalculation" localSheetId="5">'[2]Other Values'!#REF!</definedName>
    <definedName name="LossCalculation" localSheetId="4">'[1]Other Values'!#REF!</definedName>
    <definedName name="LossCalculation">#REF!</definedName>
    <definedName name="MultiStoryHall" localSheetId="1">'[1]Other Values'!#REF!</definedName>
    <definedName name="MultiStoryHall" localSheetId="2">'[1]Other Values'!#REF!</definedName>
    <definedName name="MultiStoryHall" localSheetId="3">'[2]Other Values'!#REF!</definedName>
    <definedName name="MultiStoryHall" localSheetId="5">'[2]Other Values'!#REF!</definedName>
    <definedName name="MultiStoryHall" localSheetId="4">'[1]Other Values'!#REF!</definedName>
    <definedName name="MultiStoryHall">#REF!</definedName>
    <definedName name="Occupancy">#REF!</definedName>
    <definedName name="Ornamentation">#REF!</definedName>
    <definedName name="PayoutBasis" localSheetId="1">'[1]Other Values'!#REF!</definedName>
    <definedName name="PayoutBasis" localSheetId="2">'[1]Other Values'!#REF!</definedName>
    <definedName name="PayoutBasis" localSheetId="3">'[2]Other Values'!#REF!</definedName>
    <definedName name="PayoutBasis" localSheetId="5">'[2]Other Values'!#REF!</definedName>
    <definedName name="PayoutBasis" localSheetId="4">'[1]Other Values'!#REF!</definedName>
    <definedName name="PayoutBasis">#REF!</definedName>
    <definedName name="Pounding">#REF!</definedName>
    <definedName name="Redundancy">#REF!</definedName>
    <definedName name="ReinsType">#REF!</definedName>
    <definedName name="Retrofit">#REF!</definedName>
    <definedName name="RiskLevel" localSheetId="1">'[1]Other Values'!#REF!</definedName>
    <definedName name="RiskLevel" localSheetId="2">'[1]Other Values'!#REF!</definedName>
    <definedName name="RiskLevel" localSheetId="3">'[2]Other Values'!#REF!</definedName>
    <definedName name="RiskLevel" localSheetId="5">'[2]Other Values'!#REF!</definedName>
    <definedName name="RiskLevel" localSheetId="4">'[1]Other Values'!#REF!</definedName>
    <definedName name="RiskLevel">#REF!</definedName>
    <definedName name="RoofAnchorage">#REF!</definedName>
    <definedName name="RoofAttachedStructure">#REF!</definedName>
    <definedName name="RoofCondition" localSheetId="1">'[1]Other Values'!#REF!</definedName>
    <definedName name="RoofCondition" localSheetId="2">'[1]Other Values'!#REF!</definedName>
    <definedName name="RoofCondition" localSheetId="3">'[2]Other Values'!#REF!</definedName>
    <definedName name="RoofCondition" localSheetId="5">'[2]Other Values'!#REF!</definedName>
    <definedName name="RoofCondition" localSheetId="4">'[1]Other Values'!#REF!</definedName>
    <definedName name="RoofCondition">#REF!</definedName>
    <definedName name="RoofCover">#REF!</definedName>
    <definedName name="RoofCoverAttachment">#REF!</definedName>
    <definedName name="RoofDeck">#REF!</definedName>
    <definedName name="RoofDeckAttachment">#REF!</definedName>
    <definedName name="RoofEquipment" localSheetId="1">'[1]Other Values'!#REF!</definedName>
    <definedName name="RoofEquipment" localSheetId="2">'[1]Other Values'!#REF!</definedName>
    <definedName name="RoofEquipment" localSheetId="3">'[2]Other Values'!#REF!</definedName>
    <definedName name="RoofEquipment" localSheetId="5">'[2]Other Values'!#REF!</definedName>
    <definedName name="RoofEquipment" localSheetId="4">'[1]Other Values'!#REF!</definedName>
    <definedName name="RoofEquipment">#REF!</definedName>
    <definedName name="RoofFrame" localSheetId="1">'[1]Other Values'!#REF!</definedName>
    <definedName name="RoofFrame" localSheetId="2">'[1]Other Values'!#REF!</definedName>
    <definedName name="RoofFrame" localSheetId="3">'[2]Other Values'!#REF!</definedName>
    <definedName name="RoofFrame" localSheetId="5">'[2]Other Values'!#REF!</definedName>
    <definedName name="RoofFrame" localSheetId="4">'[1]Other Values'!#REF!</definedName>
    <definedName name="RoofFrame">#REF!</definedName>
    <definedName name="RoofGeometry">#REF!</definedName>
    <definedName name="RoofPitch">#REF!</definedName>
    <definedName name="ServiceEquipmentProtection">#REF!</definedName>
    <definedName name="ShapeIrregularity">#REF!</definedName>
    <definedName name="ShortColumn">#REF!</definedName>
    <definedName name="SmallDebris">#REF!</definedName>
    <definedName name="SoftStory">#REF!</definedName>
    <definedName name="SpecialConstruction">#REF!</definedName>
    <definedName name="SprinklerType" localSheetId="1">'[1]Other Values'!#REF!</definedName>
    <definedName name="SprinklerType" localSheetId="2">'[1]Other Values'!#REF!</definedName>
    <definedName name="SprinklerType" localSheetId="3">'[2]Other Values'!#REF!</definedName>
    <definedName name="SprinklerType" localSheetId="5">'[2]Other Values'!#REF!</definedName>
    <definedName name="SprinklerType" localSheetId="4">'[1]Other Values'!#REF!</definedName>
    <definedName name="SprinklerType">#REF!</definedName>
    <definedName name="StepTriggerTypeCode">#REF!</definedName>
    <definedName name="SubmitStatus">#REF!</definedName>
    <definedName name="TallOneStory">#REF!</definedName>
    <definedName name="Tank">#REF!</definedName>
    <definedName name="TerrainRoughness">#REF!</definedName>
    <definedName name="Torsion">#REF!</definedName>
    <definedName name="TreeExposure">#REF!</definedName>
    <definedName name="Units">#REF!</definedName>
    <definedName name="ValuableStorage" localSheetId="1">'[1]Other Values'!#REF!</definedName>
    <definedName name="ValuableStorage" localSheetId="2">'[1]Other Values'!#REF!</definedName>
    <definedName name="ValuableStorage" localSheetId="3">'[2]Other Values'!#REF!</definedName>
    <definedName name="ValuableStorage" localSheetId="5">'[2]Other Values'!#REF!</definedName>
    <definedName name="ValuableStorage" localSheetId="4">'[1]Other Values'!#REF!</definedName>
    <definedName name="ValuableStorage">#REF!</definedName>
    <definedName name="WallAttachedStructure">#REF!</definedName>
    <definedName name="WallSiding">#REF!</definedName>
    <definedName name="WindowProte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X27" i="31" l="1"/>
  <c r="EW27" i="31"/>
  <c r="EV27" i="31"/>
  <c r="EU27" i="31"/>
  <c r="EX26" i="31"/>
  <c r="EW26" i="31"/>
  <c r="EV26" i="31"/>
  <c r="EU26" i="31"/>
  <c r="EX25" i="31"/>
  <c r="EW25" i="31"/>
  <c r="EV25" i="31"/>
  <c r="EU25" i="31"/>
  <c r="EX24" i="31"/>
  <c r="EW24" i="31"/>
  <c r="EV24" i="31"/>
  <c r="EU24" i="31"/>
  <c r="EX23" i="31"/>
  <c r="EW23" i="31"/>
  <c r="EV23" i="31"/>
  <c r="EU23" i="31"/>
  <c r="EX22" i="31"/>
  <c r="EW22" i="31"/>
  <c r="EV22" i="31"/>
  <c r="EU22" i="31"/>
  <c r="EX21" i="31"/>
  <c r="EW21" i="31"/>
  <c r="EV21" i="31"/>
  <c r="EU21" i="31"/>
  <c r="EX20" i="31"/>
  <c r="EW20" i="31"/>
  <c r="EV20" i="31"/>
  <c r="EU20" i="31"/>
  <c r="EX19" i="31"/>
  <c r="EW19" i="31"/>
  <c r="EV19" i="31"/>
  <c r="EU19" i="31"/>
  <c r="EX18" i="31"/>
  <c r="EW18" i="31"/>
  <c r="EV18" i="31"/>
  <c r="EU18" i="31"/>
  <c r="EX17" i="31"/>
  <c r="EW17" i="31"/>
  <c r="EV17" i="31"/>
  <c r="EU17" i="31"/>
  <c r="EX16" i="31"/>
  <c r="EW16" i="31"/>
  <c r="EV16" i="31"/>
  <c r="EU16" i="31"/>
  <c r="EX15" i="31"/>
  <c r="EW15" i="31"/>
  <c r="EV15" i="31"/>
  <c r="EU15" i="31"/>
  <c r="EX14" i="31"/>
  <c r="EW14" i="31"/>
  <c r="EV14" i="31"/>
  <c r="EU14" i="31"/>
  <c r="EX13" i="31"/>
  <c r="EW13" i="31"/>
  <c r="EV13" i="31"/>
  <c r="EU13" i="31"/>
  <c r="EX12" i="31"/>
  <c r="EW12" i="31"/>
  <c r="EV12" i="31"/>
  <c r="EU12" i="31"/>
  <c r="EX11" i="31"/>
  <c r="EW11" i="31"/>
  <c r="EV11" i="31"/>
  <c r="EU11" i="31"/>
  <c r="EX10" i="31"/>
  <c r="EW10" i="31"/>
  <c r="EV10" i="31"/>
  <c r="EU10" i="31"/>
  <c r="EX9" i="31"/>
  <c r="EW9" i="31"/>
  <c r="EV9" i="31"/>
  <c r="EU9" i="31"/>
  <c r="EX8" i="31"/>
  <c r="EW8" i="31"/>
  <c r="EV8" i="31"/>
  <c r="EU8" i="31"/>
  <c r="EX7" i="31"/>
  <c r="EW7" i="31"/>
  <c r="EV7" i="31"/>
  <c r="EU7" i="31"/>
  <c r="EX6" i="31"/>
  <c r="EW6" i="31"/>
  <c r="EV6" i="31"/>
  <c r="EU6" i="31"/>
  <c r="EX5" i="31"/>
  <c r="EW5" i="31"/>
  <c r="EV5" i="31"/>
  <c r="EU5" i="31"/>
  <c r="EX4" i="31"/>
  <c r="EW4" i="31"/>
  <c r="EV4" i="31"/>
  <c r="EU4" i="31"/>
  <c r="ET27" i="31"/>
  <c r="ES27" i="31"/>
  <c r="ET26" i="31"/>
  <c r="ES26" i="31"/>
  <c r="ET25" i="31"/>
  <c r="ES25" i="31"/>
  <c r="ET24" i="31"/>
  <c r="ES24" i="31"/>
  <c r="ET23" i="31"/>
  <c r="ES23" i="31"/>
  <c r="ET22" i="31"/>
  <c r="ES22" i="31"/>
  <c r="ET21" i="31"/>
  <c r="ES21" i="31"/>
  <c r="ET20" i="31"/>
  <c r="ES20" i="31"/>
  <c r="ET19" i="31"/>
  <c r="ES19" i="31"/>
  <c r="ET18" i="31"/>
  <c r="ES18" i="31"/>
  <c r="ET17" i="31"/>
  <c r="ES17" i="31"/>
  <c r="ET16" i="31"/>
  <c r="ES16" i="31"/>
  <c r="ET15" i="31"/>
  <c r="ES15" i="31"/>
  <c r="ET14" i="31"/>
  <c r="ES14" i="31"/>
  <c r="ET13" i="31"/>
  <c r="ES13" i="31"/>
  <c r="ET12" i="31"/>
  <c r="ES12" i="31"/>
  <c r="ET11" i="31"/>
  <c r="ES11" i="31"/>
  <c r="ET10" i="31"/>
  <c r="ES10" i="31"/>
  <c r="ET9" i="31"/>
  <c r="ES9" i="31"/>
  <c r="ET8" i="31"/>
  <c r="ES8" i="31"/>
  <c r="ET7" i="31"/>
  <c r="ES7" i="31"/>
  <c r="ET6" i="31"/>
  <c r="ES6" i="31"/>
  <c r="ET5" i="31"/>
  <c r="ES5" i="31"/>
  <c r="ET4" i="31"/>
  <c r="ES4" i="31"/>
  <c r="EP5" i="31"/>
  <c r="EQ5" i="31"/>
  <c r="EP6" i="31"/>
  <c r="EQ6" i="31"/>
  <c r="EP7" i="31"/>
  <c r="EQ7" i="31"/>
  <c r="EP8" i="31"/>
  <c r="EQ8" i="31"/>
  <c r="EP9" i="31"/>
  <c r="EQ9" i="31"/>
  <c r="EP10" i="31"/>
  <c r="EQ10" i="31"/>
  <c r="EP11" i="31"/>
  <c r="EQ11" i="31"/>
  <c r="EP12" i="31"/>
  <c r="EQ12" i="31"/>
  <c r="EP13" i="31"/>
  <c r="EQ13" i="31"/>
  <c r="EP14" i="31"/>
  <c r="EQ14" i="31"/>
  <c r="EP15" i="31"/>
  <c r="EQ15" i="31"/>
  <c r="EP16" i="31"/>
  <c r="EQ16" i="31"/>
  <c r="EP17" i="31"/>
  <c r="EQ17" i="31"/>
  <c r="EP18" i="31"/>
  <c r="EQ18" i="31"/>
  <c r="EP19" i="31"/>
  <c r="EQ19" i="31"/>
  <c r="EP20" i="31"/>
  <c r="EQ20" i="31"/>
  <c r="EP21" i="31"/>
  <c r="EQ21" i="31"/>
  <c r="EP22" i="31"/>
  <c r="EQ22" i="31"/>
  <c r="EP23" i="31"/>
  <c r="EQ23" i="31"/>
  <c r="EP24" i="31"/>
  <c r="EQ24" i="31"/>
  <c r="EP25" i="31"/>
  <c r="EQ25" i="31"/>
  <c r="EP26" i="31"/>
  <c r="EQ26" i="31"/>
  <c r="EP27" i="31"/>
  <c r="EQ27" i="31"/>
  <c r="EQ4" i="31"/>
  <c r="EP4" i="31"/>
  <c r="EI27" i="31"/>
  <c r="EH27" i="31"/>
  <c r="EI26" i="31"/>
  <c r="EH26" i="31"/>
  <c r="EI25" i="31"/>
  <c r="EH25" i="31"/>
  <c r="EI24" i="31"/>
  <c r="EH24" i="31"/>
  <c r="EI23" i="31"/>
  <c r="EH23" i="31"/>
  <c r="EI22" i="31"/>
  <c r="EH22" i="31"/>
  <c r="EI21" i="31"/>
  <c r="EH21" i="31"/>
  <c r="EI20" i="31"/>
  <c r="EH20" i="31"/>
  <c r="EI19" i="31"/>
  <c r="EH19" i="31"/>
  <c r="EI18" i="31"/>
  <c r="EH18" i="31"/>
  <c r="EI17" i="31"/>
  <c r="EH17" i="31"/>
  <c r="EI16" i="31"/>
  <c r="EH16" i="31"/>
  <c r="EI15" i="31"/>
  <c r="EH15" i="31"/>
  <c r="EI14" i="31"/>
  <c r="EH14" i="31"/>
  <c r="EI13" i="31"/>
  <c r="EH13" i="31"/>
  <c r="EI12" i="31"/>
  <c r="EH12" i="31"/>
  <c r="EI11" i="31"/>
  <c r="EH11" i="31"/>
  <c r="EI10" i="31"/>
  <c r="EH10" i="31"/>
  <c r="EI9" i="31"/>
  <c r="EH9" i="31"/>
  <c r="EI8" i="31"/>
  <c r="EH8" i="31"/>
  <c r="EI7" i="31"/>
  <c r="EH7" i="31"/>
  <c r="EI6" i="31"/>
  <c r="EH6" i="31"/>
  <c r="EI5" i="31"/>
  <c r="EH5" i="31"/>
  <c r="EI4" i="31"/>
  <c r="EH4" i="31"/>
  <c r="EC5" i="31"/>
  <c r="ED5" i="31"/>
  <c r="EC6" i="31"/>
  <c r="ED6" i="31"/>
  <c r="EC7" i="31"/>
  <c r="ED7" i="31"/>
  <c r="EC8" i="31"/>
  <c r="ED8" i="31"/>
  <c r="EC9" i="31"/>
  <c r="ED9" i="31"/>
  <c r="EC10" i="31"/>
  <c r="ED10" i="31"/>
  <c r="EC11" i="31"/>
  <c r="ED11" i="31"/>
  <c r="EC12" i="31"/>
  <c r="ED12" i="31"/>
  <c r="EC13" i="31"/>
  <c r="ED13" i="31"/>
  <c r="EC14" i="31"/>
  <c r="ED14" i="31"/>
  <c r="EC15" i="31"/>
  <c r="ED15" i="31"/>
  <c r="EC16" i="31"/>
  <c r="ED16" i="31"/>
  <c r="EC17" i="31"/>
  <c r="ED17" i="31"/>
  <c r="EC18" i="31"/>
  <c r="ED18" i="31"/>
  <c r="EC19" i="31"/>
  <c r="ED19" i="31"/>
  <c r="EC20" i="31"/>
  <c r="ED20" i="31"/>
  <c r="EC21" i="31"/>
  <c r="ED21" i="31"/>
  <c r="EC22" i="31"/>
  <c r="ED22" i="31"/>
  <c r="EC23" i="31"/>
  <c r="ED23" i="31"/>
  <c r="EC24" i="31"/>
  <c r="ED24" i="31"/>
  <c r="EC25" i="31"/>
  <c r="ED25" i="31"/>
  <c r="EC26" i="31"/>
  <c r="ED26" i="31"/>
  <c r="EC27" i="31"/>
  <c r="ED27" i="31"/>
  <c r="ED4" i="31"/>
  <c r="EC4" i="31"/>
  <c r="DX5" i="31"/>
  <c r="DY5" i="31"/>
  <c r="DZ5" i="31"/>
  <c r="DX6" i="31"/>
  <c r="DY6" i="31"/>
  <c r="DZ6" i="31"/>
  <c r="DX7" i="31"/>
  <c r="DY7" i="31"/>
  <c r="DZ7" i="31"/>
  <c r="DX8" i="31"/>
  <c r="DY8" i="31"/>
  <c r="DZ8" i="31"/>
  <c r="DX9" i="31"/>
  <c r="DY9" i="31"/>
  <c r="DZ9" i="31"/>
  <c r="DX10" i="31"/>
  <c r="DY10" i="31"/>
  <c r="DZ10" i="31"/>
  <c r="DX11" i="31"/>
  <c r="DY11" i="31"/>
  <c r="DZ11" i="31"/>
  <c r="DX12" i="31"/>
  <c r="DY12" i="31"/>
  <c r="DZ12" i="31"/>
  <c r="DX13" i="31"/>
  <c r="DY13" i="31"/>
  <c r="DZ13" i="31"/>
  <c r="DX14" i="31"/>
  <c r="DY14" i="31"/>
  <c r="DZ14" i="31"/>
  <c r="DX15" i="31"/>
  <c r="DY15" i="31"/>
  <c r="DZ15" i="31"/>
  <c r="DX16" i="31"/>
  <c r="DY16" i="31"/>
  <c r="DZ16" i="31"/>
  <c r="DX17" i="31"/>
  <c r="DY17" i="31"/>
  <c r="DZ17" i="31"/>
  <c r="DX18" i="31"/>
  <c r="DY18" i="31"/>
  <c r="DZ18" i="31"/>
  <c r="DX19" i="31"/>
  <c r="DY19" i="31"/>
  <c r="DZ19" i="31"/>
  <c r="DX20" i="31"/>
  <c r="DY20" i="31"/>
  <c r="DZ20" i="31"/>
  <c r="DX21" i="31"/>
  <c r="DY21" i="31"/>
  <c r="DZ21" i="31"/>
  <c r="DX22" i="31"/>
  <c r="DY22" i="31"/>
  <c r="DZ22" i="31"/>
  <c r="DX23" i="31"/>
  <c r="DY23" i="31"/>
  <c r="DZ23" i="31"/>
  <c r="DX24" i="31"/>
  <c r="DY24" i="31"/>
  <c r="DZ24" i="31"/>
  <c r="DX25" i="31"/>
  <c r="DY25" i="31"/>
  <c r="DZ25" i="31"/>
  <c r="DX26" i="31"/>
  <c r="DY26" i="31"/>
  <c r="DZ26" i="31"/>
  <c r="DX27" i="31"/>
  <c r="DY27" i="31"/>
  <c r="DZ27" i="31"/>
  <c r="DZ4" i="31"/>
  <c r="DY4" i="31"/>
  <c r="DX4" i="31"/>
  <c r="DV5" i="31"/>
  <c r="DV6" i="31"/>
  <c r="DV7" i="31"/>
  <c r="DV8" i="31"/>
  <c r="DV9" i="31"/>
  <c r="DV10" i="31"/>
  <c r="DV11" i="31"/>
  <c r="DV12" i="31"/>
  <c r="DV13" i="31"/>
  <c r="DV14" i="31"/>
  <c r="DV15" i="31"/>
  <c r="DV16" i="31"/>
  <c r="DV17" i="31"/>
  <c r="DV18" i="31"/>
  <c r="DV19" i="31"/>
  <c r="DV20" i="31"/>
  <c r="DV21" i="31"/>
  <c r="DV22" i="31"/>
  <c r="DV23" i="31"/>
  <c r="DV24" i="31"/>
  <c r="DV25" i="31"/>
  <c r="DV26" i="31"/>
  <c r="DV27" i="31"/>
  <c r="DV4" i="31"/>
  <c r="DN5" i="31"/>
  <c r="DO5" i="31"/>
  <c r="DP5" i="31"/>
  <c r="DQ5" i="31"/>
  <c r="DR5" i="31"/>
  <c r="DS5" i="31"/>
  <c r="DN6" i="31"/>
  <c r="DO6" i="31"/>
  <c r="DP6" i="31"/>
  <c r="DQ6" i="31"/>
  <c r="DR6" i="31"/>
  <c r="DS6" i="31"/>
  <c r="DN7" i="31"/>
  <c r="DO7" i="31"/>
  <c r="DP7" i="31"/>
  <c r="DQ7" i="31"/>
  <c r="DR7" i="31"/>
  <c r="DS7" i="31"/>
  <c r="DN8" i="31"/>
  <c r="DO8" i="31"/>
  <c r="DP8" i="31"/>
  <c r="DQ8" i="31"/>
  <c r="DR8" i="31"/>
  <c r="DS8" i="31"/>
  <c r="DN9" i="31"/>
  <c r="DO9" i="31"/>
  <c r="DP9" i="31"/>
  <c r="DQ9" i="31"/>
  <c r="DR9" i="31"/>
  <c r="DS9" i="31"/>
  <c r="DN10" i="31"/>
  <c r="DO10" i="31"/>
  <c r="DP10" i="31"/>
  <c r="DQ10" i="31"/>
  <c r="DR10" i="31"/>
  <c r="DS10" i="31"/>
  <c r="DN11" i="31"/>
  <c r="DO11" i="31"/>
  <c r="DP11" i="31"/>
  <c r="DQ11" i="31"/>
  <c r="DR11" i="31"/>
  <c r="DS11" i="31"/>
  <c r="DN12" i="31"/>
  <c r="DO12" i="31"/>
  <c r="DP12" i="31"/>
  <c r="DQ12" i="31"/>
  <c r="DR12" i="31"/>
  <c r="DS12" i="31"/>
  <c r="DN13" i="31"/>
  <c r="DO13" i="31"/>
  <c r="DP13" i="31"/>
  <c r="DQ13" i="31"/>
  <c r="DR13" i="31"/>
  <c r="DS13" i="31"/>
  <c r="DN14" i="31"/>
  <c r="DO14" i="31"/>
  <c r="DP14" i="31"/>
  <c r="DQ14" i="31"/>
  <c r="DR14" i="31"/>
  <c r="DS14" i="31"/>
  <c r="DN15" i="31"/>
  <c r="DO15" i="31"/>
  <c r="DP15" i="31"/>
  <c r="DQ15" i="31"/>
  <c r="DR15" i="31"/>
  <c r="DS15" i="31"/>
  <c r="DN16" i="31"/>
  <c r="DO16" i="31"/>
  <c r="DP16" i="31"/>
  <c r="DQ16" i="31"/>
  <c r="DR16" i="31"/>
  <c r="DS16" i="31"/>
  <c r="DN17" i="31"/>
  <c r="DO17" i="31"/>
  <c r="DP17" i="31"/>
  <c r="DQ17" i="31"/>
  <c r="DR17" i="31"/>
  <c r="DS17" i="31"/>
  <c r="DN18" i="31"/>
  <c r="DO18" i="31"/>
  <c r="DP18" i="31"/>
  <c r="DQ18" i="31"/>
  <c r="DR18" i="31"/>
  <c r="DS18" i="31"/>
  <c r="DN19" i="31"/>
  <c r="DO19" i="31"/>
  <c r="DP19" i="31"/>
  <c r="DQ19" i="31"/>
  <c r="DR19" i="31"/>
  <c r="DS19" i="31"/>
  <c r="DN20" i="31"/>
  <c r="DO20" i="31"/>
  <c r="DP20" i="31"/>
  <c r="DQ20" i="31"/>
  <c r="DR20" i="31"/>
  <c r="DS20" i="31"/>
  <c r="DN21" i="31"/>
  <c r="DO21" i="31"/>
  <c r="DP21" i="31"/>
  <c r="DQ21" i="31"/>
  <c r="DR21" i="31"/>
  <c r="DS21" i="31"/>
  <c r="DN22" i="31"/>
  <c r="DO22" i="31"/>
  <c r="DP22" i="31"/>
  <c r="DQ22" i="31"/>
  <c r="DR22" i="31"/>
  <c r="DS22" i="31"/>
  <c r="DN23" i="31"/>
  <c r="DO23" i="31"/>
  <c r="DP23" i="31"/>
  <c r="DQ23" i="31"/>
  <c r="DR23" i="31"/>
  <c r="DS23" i="31"/>
  <c r="DN24" i="31"/>
  <c r="DO24" i="31"/>
  <c r="DP24" i="31"/>
  <c r="DQ24" i="31"/>
  <c r="DR24" i="31"/>
  <c r="DS24" i="31"/>
  <c r="DN25" i="31"/>
  <c r="DO25" i="31"/>
  <c r="DP25" i="31"/>
  <c r="DQ25" i="31"/>
  <c r="DR25" i="31"/>
  <c r="DS25" i="31"/>
  <c r="DN26" i="31"/>
  <c r="DO26" i="31"/>
  <c r="DP26" i="31"/>
  <c r="DQ26" i="31"/>
  <c r="DR26" i="31"/>
  <c r="DS26" i="31"/>
  <c r="DN27" i="31"/>
  <c r="DO27" i="31"/>
  <c r="DP27" i="31"/>
  <c r="DQ27" i="31"/>
  <c r="DR27" i="31"/>
  <c r="DS27" i="31"/>
  <c r="DN4" i="31"/>
  <c r="DO4" i="31"/>
  <c r="DP4" i="31"/>
  <c r="DQ4" i="31"/>
  <c r="DR4" i="31"/>
  <c r="DS4" i="31"/>
  <c r="DM5" i="31"/>
  <c r="DM6" i="31"/>
  <c r="DM7" i="31"/>
  <c r="DM8" i="31"/>
  <c r="DM9" i="31"/>
  <c r="DM10" i="31"/>
  <c r="DM11" i="31"/>
  <c r="DM12" i="31"/>
  <c r="DM13" i="31"/>
  <c r="DM14" i="31"/>
  <c r="DM15" i="31"/>
  <c r="DM16" i="31"/>
  <c r="DM17" i="31"/>
  <c r="DM18" i="31"/>
  <c r="DM19" i="31"/>
  <c r="DM20" i="31"/>
  <c r="DM21" i="31"/>
  <c r="DM22" i="31"/>
  <c r="DM23" i="31"/>
  <c r="DM24" i="31"/>
  <c r="DM25" i="31"/>
  <c r="DM26" i="31"/>
  <c r="DM27" i="31"/>
  <c r="DM4" i="31"/>
  <c r="DJ5" i="31"/>
  <c r="DK5" i="31"/>
  <c r="DJ6" i="31"/>
  <c r="DK6" i="31"/>
  <c r="DJ7" i="31"/>
  <c r="DK7" i="31"/>
  <c r="DJ8" i="31"/>
  <c r="DK8" i="31"/>
  <c r="DJ9" i="31"/>
  <c r="DK9" i="31"/>
  <c r="DJ10" i="31"/>
  <c r="DK10" i="31"/>
  <c r="DJ11" i="31"/>
  <c r="DK11" i="31"/>
  <c r="DJ12" i="31"/>
  <c r="DK12" i="31"/>
  <c r="DJ13" i="31"/>
  <c r="DK13" i="31"/>
  <c r="DJ14" i="31"/>
  <c r="DK14" i="31"/>
  <c r="DJ15" i="31"/>
  <c r="DK15" i="31"/>
  <c r="DJ16" i="31"/>
  <c r="DK16" i="31"/>
  <c r="DJ17" i="31"/>
  <c r="DK17" i="31"/>
  <c r="DJ18" i="31"/>
  <c r="DK18" i="31"/>
  <c r="DJ19" i="31"/>
  <c r="DK19" i="31"/>
  <c r="DJ20" i="31"/>
  <c r="DK20" i="31"/>
  <c r="DJ21" i="31"/>
  <c r="DK21" i="31"/>
  <c r="DJ22" i="31"/>
  <c r="DK22" i="31"/>
  <c r="DJ23" i="31"/>
  <c r="DK23" i="31"/>
  <c r="DJ24" i="31"/>
  <c r="DK24" i="31"/>
  <c r="DJ25" i="31"/>
  <c r="DK25" i="31"/>
  <c r="DJ26" i="31"/>
  <c r="DK26" i="31"/>
  <c r="DJ27" i="31"/>
  <c r="DK27" i="31"/>
  <c r="DK4" i="31"/>
  <c r="DJ4" i="31"/>
  <c r="DG5" i="31"/>
  <c r="DG6" i="31"/>
  <c r="DG7" i="31"/>
  <c r="DG8" i="31"/>
  <c r="DG9" i="31"/>
  <c r="DG10" i="31"/>
  <c r="DG11" i="31"/>
  <c r="DG12" i="31"/>
  <c r="DG13" i="31"/>
  <c r="DG14" i="31"/>
  <c r="DG15" i="31"/>
  <c r="DG16" i="31"/>
  <c r="DG17" i="31"/>
  <c r="DG18" i="31"/>
  <c r="DG19" i="31"/>
  <c r="DG20" i="31"/>
  <c r="DG21" i="31"/>
  <c r="DG22" i="31"/>
  <c r="DG23" i="31"/>
  <c r="DG24" i="31"/>
  <c r="DG25" i="31"/>
  <c r="DG26" i="31"/>
  <c r="DG27" i="31"/>
  <c r="DG4" i="31"/>
  <c r="DD5" i="31"/>
  <c r="DE5" i="31"/>
  <c r="DD6" i="31"/>
  <c r="DE6" i="31"/>
  <c r="DD7" i="31"/>
  <c r="DE7" i="31"/>
  <c r="DD8" i="31"/>
  <c r="DE8" i="31"/>
  <c r="DD9" i="31"/>
  <c r="DE9" i="31"/>
  <c r="DD10" i="31"/>
  <c r="DE10" i="31"/>
  <c r="DD11" i="31"/>
  <c r="DE11" i="31"/>
  <c r="DD12" i="31"/>
  <c r="DE12" i="31"/>
  <c r="DD13" i="31"/>
  <c r="DE13" i="31"/>
  <c r="DD14" i="31"/>
  <c r="DE14" i="31"/>
  <c r="DD15" i="31"/>
  <c r="DE15" i="31"/>
  <c r="DD16" i="31"/>
  <c r="DE16" i="31"/>
  <c r="DD17" i="31"/>
  <c r="DE17" i="31"/>
  <c r="DD18" i="31"/>
  <c r="DE18" i="31"/>
  <c r="DD19" i="31"/>
  <c r="DE19" i="31"/>
  <c r="DD20" i="31"/>
  <c r="DE20" i="31"/>
  <c r="DD21" i="31"/>
  <c r="DE21" i="31"/>
  <c r="DD22" i="31"/>
  <c r="DE22" i="31"/>
  <c r="DD23" i="31"/>
  <c r="DE23" i="31"/>
  <c r="DD24" i="31"/>
  <c r="DE24" i="31"/>
  <c r="DD25" i="31"/>
  <c r="DE25" i="31"/>
  <c r="DD26" i="31"/>
  <c r="DE26" i="31"/>
  <c r="DD27" i="31"/>
  <c r="DE27" i="31"/>
  <c r="DE4" i="31"/>
  <c r="DD4" i="31"/>
  <c r="CW5" i="31"/>
  <c r="CX5" i="31"/>
  <c r="CY5" i="31"/>
  <c r="CZ5" i="31"/>
  <c r="DA5" i="31"/>
  <c r="DB5" i="31"/>
  <c r="CW6" i="31"/>
  <c r="CX6" i="31"/>
  <c r="CY6" i="31"/>
  <c r="CZ6" i="31"/>
  <c r="DA6" i="31"/>
  <c r="DB6" i="31"/>
  <c r="CW7" i="31"/>
  <c r="CX7" i="31"/>
  <c r="CY7" i="31"/>
  <c r="CZ7" i="31"/>
  <c r="DA7" i="31"/>
  <c r="DB7" i="31"/>
  <c r="CW8" i="31"/>
  <c r="CX8" i="31"/>
  <c r="CY8" i="31"/>
  <c r="CZ8" i="31"/>
  <c r="DA8" i="31"/>
  <c r="DB8" i="31"/>
  <c r="CW9" i="31"/>
  <c r="CX9" i="31"/>
  <c r="CY9" i="31"/>
  <c r="CZ9" i="31"/>
  <c r="DA9" i="31"/>
  <c r="DB9" i="31"/>
  <c r="CW10" i="31"/>
  <c r="CX10" i="31"/>
  <c r="CY10" i="31"/>
  <c r="CZ10" i="31"/>
  <c r="DA10" i="31"/>
  <c r="DB10" i="31"/>
  <c r="CW11" i="31"/>
  <c r="CX11" i="31"/>
  <c r="CY11" i="31"/>
  <c r="CZ11" i="31"/>
  <c r="DA11" i="31"/>
  <c r="DB11" i="31"/>
  <c r="CW12" i="31"/>
  <c r="CX12" i="31"/>
  <c r="CY12" i="31"/>
  <c r="CZ12" i="31"/>
  <c r="DA12" i="31"/>
  <c r="DB12" i="31"/>
  <c r="CW13" i="31"/>
  <c r="CX13" i="31"/>
  <c r="CY13" i="31"/>
  <c r="CZ13" i="31"/>
  <c r="DA13" i="31"/>
  <c r="DB13" i="31"/>
  <c r="CW14" i="31"/>
  <c r="CX14" i="31"/>
  <c r="CY14" i="31"/>
  <c r="CZ14" i="31"/>
  <c r="DA14" i="31"/>
  <c r="DB14" i="31"/>
  <c r="CW15" i="31"/>
  <c r="CX15" i="31"/>
  <c r="CY15" i="31"/>
  <c r="CZ15" i="31"/>
  <c r="DA15" i="31"/>
  <c r="DB15" i="31"/>
  <c r="CW16" i="31"/>
  <c r="CX16" i="31"/>
  <c r="CY16" i="31"/>
  <c r="CZ16" i="31"/>
  <c r="DA16" i="31"/>
  <c r="DB16" i="31"/>
  <c r="CW17" i="31"/>
  <c r="CX17" i="31"/>
  <c r="CY17" i="31"/>
  <c r="CZ17" i="31"/>
  <c r="DA17" i="31"/>
  <c r="DB17" i="31"/>
  <c r="CW18" i="31"/>
  <c r="CX18" i="31"/>
  <c r="CY18" i="31"/>
  <c r="CZ18" i="31"/>
  <c r="DA18" i="31"/>
  <c r="DB18" i="31"/>
  <c r="CW19" i="31"/>
  <c r="CX19" i="31"/>
  <c r="CY19" i="31"/>
  <c r="CZ19" i="31"/>
  <c r="DA19" i="31"/>
  <c r="DB19" i="31"/>
  <c r="CW20" i="31"/>
  <c r="CX20" i="31"/>
  <c r="CY20" i="31"/>
  <c r="CZ20" i="31"/>
  <c r="DA20" i="31"/>
  <c r="DB20" i="31"/>
  <c r="CW21" i="31"/>
  <c r="CX21" i="31"/>
  <c r="CY21" i="31"/>
  <c r="CZ21" i="31"/>
  <c r="DA21" i="31"/>
  <c r="DB21" i="31"/>
  <c r="CW22" i="31"/>
  <c r="CX22" i="31"/>
  <c r="CY22" i="31"/>
  <c r="CZ22" i="31"/>
  <c r="DA22" i="31"/>
  <c r="DB22" i="31"/>
  <c r="CW23" i="31"/>
  <c r="CX23" i="31"/>
  <c r="CY23" i="31"/>
  <c r="CZ23" i="31"/>
  <c r="DA23" i="31"/>
  <c r="DB23" i="31"/>
  <c r="CW24" i="31"/>
  <c r="CX24" i="31"/>
  <c r="CY24" i="31"/>
  <c r="CZ24" i="31"/>
  <c r="DA24" i="31"/>
  <c r="DB24" i="31"/>
  <c r="CW25" i="31"/>
  <c r="CX25" i="31"/>
  <c r="CY25" i="31"/>
  <c r="CZ25" i="31"/>
  <c r="DA25" i="31"/>
  <c r="DB25" i="31"/>
  <c r="CW26" i="31"/>
  <c r="CX26" i="31"/>
  <c r="CY26" i="31"/>
  <c r="CZ26" i="31"/>
  <c r="DA26" i="31"/>
  <c r="DB26" i="31"/>
  <c r="CW27" i="31"/>
  <c r="CX27" i="31"/>
  <c r="CY27" i="31"/>
  <c r="CZ27" i="31"/>
  <c r="DA27" i="31"/>
  <c r="DB27" i="31"/>
  <c r="CX4" i="31"/>
  <c r="CY4" i="31"/>
  <c r="CZ4" i="31"/>
  <c r="DA4" i="31"/>
  <c r="DB4" i="31"/>
  <c r="CU5" i="31"/>
  <c r="CU6" i="31"/>
  <c r="CU7" i="31"/>
  <c r="CU8" i="31"/>
  <c r="CU9" i="31"/>
  <c r="CU10" i="31"/>
  <c r="CU11" i="31"/>
  <c r="CU12" i="31"/>
  <c r="CU13" i="31"/>
  <c r="CU14" i="31"/>
  <c r="CU15" i="31"/>
  <c r="CU16" i="31"/>
  <c r="CU17" i="31"/>
  <c r="CU18" i="31"/>
  <c r="CU19" i="31"/>
  <c r="CU20" i="31"/>
  <c r="CU21" i="31"/>
  <c r="CU22" i="31"/>
  <c r="CU23" i="31"/>
  <c r="CU24" i="31"/>
  <c r="CU25" i="31"/>
  <c r="CU26" i="31"/>
  <c r="CU27" i="31"/>
  <c r="CW4" i="31"/>
  <c r="CU4" i="31"/>
  <c r="CL5" i="31"/>
  <c r="CM5" i="31"/>
  <c r="CN5" i="31"/>
  <c r="CO5" i="31"/>
  <c r="CP5" i="31"/>
  <c r="CQ5" i="31"/>
  <c r="CR5" i="31"/>
  <c r="CS5" i="31"/>
  <c r="CL6" i="31"/>
  <c r="CM6" i="31"/>
  <c r="CN6" i="31"/>
  <c r="CO6" i="31"/>
  <c r="CP6" i="31"/>
  <c r="CQ6" i="31"/>
  <c r="CR6" i="31"/>
  <c r="CS6" i="31"/>
  <c r="CL7" i="31"/>
  <c r="CM7" i="31"/>
  <c r="CN7" i="31"/>
  <c r="CO7" i="31"/>
  <c r="CP7" i="31"/>
  <c r="CQ7" i="31"/>
  <c r="CR7" i="31"/>
  <c r="CS7" i="31"/>
  <c r="CL8" i="31"/>
  <c r="CM8" i="31"/>
  <c r="CN8" i="31"/>
  <c r="CO8" i="31"/>
  <c r="CP8" i="31"/>
  <c r="CQ8" i="31"/>
  <c r="CR8" i="31"/>
  <c r="CS8" i="31"/>
  <c r="CL9" i="31"/>
  <c r="CM9" i="31"/>
  <c r="CN9" i="31"/>
  <c r="CO9" i="31"/>
  <c r="CP9" i="31"/>
  <c r="CQ9" i="31"/>
  <c r="CR9" i="31"/>
  <c r="CS9" i="31"/>
  <c r="CL10" i="31"/>
  <c r="CM10" i="31"/>
  <c r="CN10" i="31"/>
  <c r="CO10" i="31"/>
  <c r="CP10" i="31"/>
  <c r="CQ10" i="31"/>
  <c r="CR10" i="31"/>
  <c r="CS10" i="31"/>
  <c r="CL11" i="31"/>
  <c r="CM11" i="31"/>
  <c r="CN11" i="31"/>
  <c r="CO11" i="31"/>
  <c r="CP11" i="31"/>
  <c r="CQ11" i="31"/>
  <c r="CR11" i="31"/>
  <c r="CS11" i="31"/>
  <c r="CL12" i="31"/>
  <c r="CM12" i="31"/>
  <c r="CN12" i="31"/>
  <c r="CO12" i="31"/>
  <c r="CP12" i="31"/>
  <c r="CQ12" i="31"/>
  <c r="CR12" i="31"/>
  <c r="CS12" i="31"/>
  <c r="CL13" i="31"/>
  <c r="CM13" i="31"/>
  <c r="CN13" i="31"/>
  <c r="CO13" i="31"/>
  <c r="CP13" i="31"/>
  <c r="CQ13" i="31"/>
  <c r="CR13" i="31"/>
  <c r="CS13" i="31"/>
  <c r="CL14" i="31"/>
  <c r="CM14" i="31"/>
  <c r="CN14" i="31"/>
  <c r="CO14" i="31"/>
  <c r="CP14" i="31"/>
  <c r="CQ14" i="31"/>
  <c r="CR14" i="31"/>
  <c r="CS14" i="31"/>
  <c r="CL15" i="31"/>
  <c r="CM15" i="31"/>
  <c r="CN15" i="31"/>
  <c r="CO15" i="31"/>
  <c r="CP15" i="31"/>
  <c r="CQ15" i="31"/>
  <c r="CR15" i="31"/>
  <c r="CS15" i="31"/>
  <c r="CL16" i="31"/>
  <c r="CM16" i="31"/>
  <c r="CN16" i="31"/>
  <c r="CO16" i="31"/>
  <c r="CP16" i="31"/>
  <c r="CQ16" i="31"/>
  <c r="CR16" i="31"/>
  <c r="CS16" i="31"/>
  <c r="CL17" i="31"/>
  <c r="CM17" i="31"/>
  <c r="CN17" i="31"/>
  <c r="CO17" i="31"/>
  <c r="CP17" i="31"/>
  <c r="CQ17" i="31"/>
  <c r="CR17" i="31"/>
  <c r="CS17" i="31"/>
  <c r="CL18" i="31"/>
  <c r="CM18" i="31"/>
  <c r="CN18" i="31"/>
  <c r="CO18" i="31"/>
  <c r="CP18" i="31"/>
  <c r="CQ18" i="31"/>
  <c r="CR18" i="31"/>
  <c r="CS18" i="31"/>
  <c r="CL19" i="31"/>
  <c r="CM19" i="31"/>
  <c r="CN19" i="31"/>
  <c r="CO19" i="31"/>
  <c r="CP19" i="31"/>
  <c r="CQ19" i="31"/>
  <c r="CR19" i="31"/>
  <c r="CS19" i="31"/>
  <c r="CL20" i="31"/>
  <c r="CM20" i="31"/>
  <c r="CN20" i="31"/>
  <c r="CO20" i="31"/>
  <c r="CP20" i="31"/>
  <c r="CQ20" i="31"/>
  <c r="CR20" i="31"/>
  <c r="CS20" i="31"/>
  <c r="CL21" i="31"/>
  <c r="CM21" i="31"/>
  <c r="CN21" i="31"/>
  <c r="CO21" i="31"/>
  <c r="CP21" i="31"/>
  <c r="CQ21" i="31"/>
  <c r="CR21" i="31"/>
  <c r="CS21" i="31"/>
  <c r="CL22" i="31"/>
  <c r="CM22" i="31"/>
  <c r="CN22" i="31"/>
  <c r="CO22" i="31"/>
  <c r="CP22" i="31"/>
  <c r="CQ22" i="31"/>
  <c r="CR22" i="31"/>
  <c r="CS22" i="31"/>
  <c r="CL23" i="31"/>
  <c r="CM23" i="31"/>
  <c r="CN23" i="31"/>
  <c r="CO23" i="31"/>
  <c r="CP23" i="31"/>
  <c r="CQ23" i="31"/>
  <c r="CR23" i="31"/>
  <c r="CS23" i="31"/>
  <c r="CL24" i="31"/>
  <c r="CM24" i="31"/>
  <c r="CN24" i="31"/>
  <c r="CO24" i="31"/>
  <c r="CP24" i="31"/>
  <c r="CQ24" i="31"/>
  <c r="CR24" i="31"/>
  <c r="CS24" i="31"/>
  <c r="CL25" i="31"/>
  <c r="CM25" i="31"/>
  <c r="CN25" i="31"/>
  <c r="CO25" i="31"/>
  <c r="CP25" i="31"/>
  <c r="CQ25" i="31"/>
  <c r="CR25" i="31"/>
  <c r="CS25" i="31"/>
  <c r="CL26" i="31"/>
  <c r="CM26" i="31"/>
  <c r="CN26" i="31"/>
  <c r="CO26" i="31"/>
  <c r="CP26" i="31"/>
  <c r="CQ26" i="31"/>
  <c r="CR26" i="31"/>
  <c r="CS26" i="31"/>
  <c r="CL27" i="31"/>
  <c r="CM27" i="31"/>
  <c r="CN27" i="31"/>
  <c r="CO27" i="31"/>
  <c r="CP27" i="31"/>
  <c r="CQ27" i="31"/>
  <c r="CR27" i="31"/>
  <c r="CS27" i="31"/>
  <c r="CM4" i="31"/>
  <c r="CN4" i="31"/>
  <c r="CO4" i="31"/>
  <c r="CP4" i="31"/>
  <c r="CQ4" i="31"/>
  <c r="CR4" i="31"/>
  <c r="CS4" i="31"/>
  <c r="CL4" i="31"/>
  <c r="CE5" i="31"/>
  <c r="CF5" i="31"/>
  <c r="CG5" i="31"/>
  <c r="CH5" i="31"/>
  <c r="CI5" i="31"/>
  <c r="CJ5" i="31"/>
  <c r="CE6" i="31"/>
  <c r="CF6" i="31"/>
  <c r="CG6" i="31"/>
  <c r="CH6" i="31"/>
  <c r="CI6" i="31"/>
  <c r="CJ6" i="31"/>
  <c r="CE7" i="31"/>
  <c r="CF7" i="31"/>
  <c r="CG7" i="31"/>
  <c r="CH7" i="31"/>
  <c r="CI7" i="31"/>
  <c r="CJ7" i="31"/>
  <c r="CE8" i="31"/>
  <c r="CF8" i="31"/>
  <c r="CG8" i="31"/>
  <c r="CH8" i="31"/>
  <c r="CI8" i="31"/>
  <c r="CJ8" i="31"/>
  <c r="CE9" i="31"/>
  <c r="CF9" i="31"/>
  <c r="CG9" i="31"/>
  <c r="CH9" i="31"/>
  <c r="CI9" i="31"/>
  <c r="CJ9" i="31"/>
  <c r="CE10" i="31"/>
  <c r="CF10" i="31"/>
  <c r="CG10" i="31"/>
  <c r="CH10" i="31"/>
  <c r="CI10" i="31"/>
  <c r="CJ10" i="31"/>
  <c r="CE11" i="31"/>
  <c r="CF11" i="31"/>
  <c r="CG11" i="31"/>
  <c r="CH11" i="31"/>
  <c r="CI11" i="31"/>
  <c r="CJ11" i="31"/>
  <c r="CE12" i="31"/>
  <c r="CF12" i="31"/>
  <c r="CG12" i="31"/>
  <c r="CH12" i="31"/>
  <c r="CI12" i="31"/>
  <c r="CJ12" i="31"/>
  <c r="CE13" i="31"/>
  <c r="CF13" i="31"/>
  <c r="CG13" i="31"/>
  <c r="CH13" i="31"/>
  <c r="CI13" i="31"/>
  <c r="CJ13" i="31"/>
  <c r="CE14" i="31"/>
  <c r="CF14" i="31"/>
  <c r="CG14" i="31"/>
  <c r="CH14" i="31"/>
  <c r="CI14" i="31"/>
  <c r="CJ14" i="31"/>
  <c r="CE15" i="31"/>
  <c r="CF15" i="31"/>
  <c r="CG15" i="31"/>
  <c r="CH15" i="31"/>
  <c r="CI15" i="31"/>
  <c r="CJ15" i="31"/>
  <c r="CE16" i="31"/>
  <c r="CF16" i="31"/>
  <c r="CG16" i="31"/>
  <c r="CH16" i="31"/>
  <c r="CI16" i="31"/>
  <c r="CJ16" i="31"/>
  <c r="CE17" i="31"/>
  <c r="CF17" i="31"/>
  <c r="CG17" i="31"/>
  <c r="CH17" i="31"/>
  <c r="CI17" i="31"/>
  <c r="CJ17" i="31"/>
  <c r="CE18" i="31"/>
  <c r="CF18" i="31"/>
  <c r="CG18" i="31"/>
  <c r="CH18" i="31"/>
  <c r="CI18" i="31"/>
  <c r="CJ18" i="31"/>
  <c r="CE19" i="31"/>
  <c r="CF19" i="31"/>
  <c r="CG19" i="31"/>
  <c r="CH19" i="31"/>
  <c r="CI19" i="31"/>
  <c r="CJ19" i="31"/>
  <c r="CE20" i="31"/>
  <c r="CF20" i="31"/>
  <c r="CG20" i="31"/>
  <c r="CH20" i="31"/>
  <c r="CI20" i="31"/>
  <c r="CJ20" i="31"/>
  <c r="CE21" i="31"/>
  <c r="CF21" i="31"/>
  <c r="CG21" i="31"/>
  <c r="CH21" i="31"/>
  <c r="CI21" i="31"/>
  <c r="CJ21" i="31"/>
  <c r="CE22" i="31"/>
  <c r="CF22" i="31"/>
  <c r="CG22" i="31"/>
  <c r="CH22" i="31"/>
  <c r="CI22" i="31"/>
  <c r="CJ22" i="31"/>
  <c r="CE23" i="31"/>
  <c r="CF23" i="31"/>
  <c r="CG23" i="31"/>
  <c r="CH23" i="31"/>
  <c r="CI23" i="31"/>
  <c r="CJ23" i="31"/>
  <c r="CE24" i="31"/>
  <c r="CF24" i="31"/>
  <c r="CG24" i="31"/>
  <c r="CH24" i="31"/>
  <c r="CI24" i="31"/>
  <c r="CJ24" i="31"/>
  <c r="CE25" i="31"/>
  <c r="CF25" i="31"/>
  <c r="CG25" i="31"/>
  <c r="CH25" i="31"/>
  <c r="CI25" i="31"/>
  <c r="CJ25" i="31"/>
  <c r="CE26" i="31"/>
  <c r="CF26" i="31"/>
  <c r="CG26" i="31"/>
  <c r="CH26" i="31"/>
  <c r="CI26" i="31"/>
  <c r="CJ26" i="31"/>
  <c r="CE27" i="31"/>
  <c r="CF27" i="31"/>
  <c r="CG27" i="31"/>
  <c r="CH27" i="31"/>
  <c r="CI27" i="31"/>
  <c r="CJ27" i="31"/>
  <c r="CE4" i="31"/>
  <c r="CF4" i="31"/>
  <c r="CG4" i="31"/>
  <c r="CH4" i="31"/>
  <c r="CI4" i="31"/>
  <c r="CJ4" i="31"/>
  <c r="CD5" i="31"/>
  <c r="CD6" i="31"/>
  <c r="CD7" i="31"/>
  <c r="CD8" i="31"/>
  <c r="CD9" i="31"/>
  <c r="CD10" i="31"/>
  <c r="CD11" i="31"/>
  <c r="CD12" i="31"/>
  <c r="CD13" i="31"/>
  <c r="CD14" i="31"/>
  <c r="CD15" i="31"/>
  <c r="CD16" i="31"/>
  <c r="CD17" i="31"/>
  <c r="CD18" i="31"/>
  <c r="CD19" i="31"/>
  <c r="CD20" i="31"/>
  <c r="CD21" i="31"/>
  <c r="CD22" i="31"/>
  <c r="CD23" i="31"/>
  <c r="CD24" i="31"/>
  <c r="CD25" i="31"/>
  <c r="CD26" i="31"/>
  <c r="CD27" i="31"/>
  <c r="CD4" i="31"/>
  <c r="CC5" i="31"/>
  <c r="CC6" i="31"/>
  <c r="CC7" i="31"/>
  <c r="CC8" i="31"/>
  <c r="CC9" i="31"/>
  <c r="CC10" i="31"/>
  <c r="CC11" i="31"/>
  <c r="CC12" i="31"/>
  <c r="CC13" i="31"/>
  <c r="CC14" i="31"/>
  <c r="CC15" i="31"/>
  <c r="CC16" i="31"/>
  <c r="CC17" i="31"/>
  <c r="CC18" i="31"/>
  <c r="CC19" i="31"/>
  <c r="CC20" i="31"/>
  <c r="CC21" i="31"/>
  <c r="CC22" i="31"/>
  <c r="CC23" i="31"/>
  <c r="CC24" i="31"/>
  <c r="CC25" i="31"/>
  <c r="CC26" i="31"/>
  <c r="CC27" i="31"/>
  <c r="CC4" i="31"/>
  <c r="CC2" i="31"/>
  <c r="EV2" i="31"/>
  <c r="EQ2" i="31"/>
  <c r="ED2" i="31"/>
  <c r="EC2" i="31"/>
  <c r="EX2" i="31"/>
  <c r="EW2" i="31"/>
  <c r="EU2" i="31"/>
  <c r="ET2" i="31"/>
  <c r="ES2" i="31"/>
  <c r="EP2" i="31"/>
  <c r="EI2" i="31"/>
  <c r="EH2" i="31"/>
  <c r="DY2" i="31"/>
  <c r="DX2" i="31"/>
  <c r="DS2" i="31"/>
  <c r="DR2" i="31"/>
  <c r="DQ2" i="31"/>
  <c r="DP2" i="31"/>
  <c r="DO2" i="31"/>
  <c r="DE2" i="31"/>
  <c r="DD2" i="31"/>
  <c r="DB2" i="31"/>
  <c r="DA2" i="31"/>
  <c r="CZ2" i="31"/>
  <c r="CY2" i="31"/>
  <c r="CX2" i="31"/>
  <c r="CW2" i="31"/>
  <c r="CR2" i="31"/>
  <c r="CQ2" i="31"/>
  <c r="CP2" i="31"/>
  <c r="CO2" i="31"/>
  <c r="CN2" i="31"/>
  <c r="CM2" i="31"/>
  <c r="CL2" i="31"/>
  <c r="CK2" i="31"/>
  <c r="CJ2" i="31"/>
  <c r="CI2" i="31"/>
  <c r="CH2" i="31"/>
  <c r="CG2" i="31"/>
  <c r="CF2" i="31"/>
  <c r="CE2" i="31"/>
  <c r="CD2" i="31"/>
  <c r="EF5" i="31"/>
  <c r="EF6" i="31"/>
  <c r="EF7" i="31"/>
  <c r="EF8" i="31"/>
  <c r="EF9" i="31"/>
  <c r="EF10" i="31"/>
  <c r="EF11" i="31"/>
  <c r="EF12" i="31"/>
  <c r="EF13" i="31"/>
  <c r="EF14" i="31"/>
  <c r="EF15" i="31"/>
  <c r="EF16" i="31"/>
  <c r="EF17" i="31"/>
  <c r="EF18" i="31"/>
  <c r="EF19" i="31"/>
  <c r="EF20" i="31"/>
  <c r="EF21" i="31"/>
  <c r="EF22" i="31"/>
  <c r="EF23" i="31"/>
  <c r="EF24" i="31"/>
  <c r="EF25" i="31"/>
  <c r="EF26" i="31"/>
  <c r="EF27" i="31"/>
  <c r="EF4" i="31"/>
  <c r="EE27" i="31"/>
  <c r="EE5" i="31"/>
  <c r="EE6" i="31"/>
  <c r="EE7" i="31"/>
  <c r="EE8" i="31"/>
  <c r="EE9" i="31"/>
  <c r="EE10" i="31"/>
  <c r="EE11" i="31"/>
  <c r="EE12" i="31"/>
  <c r="EE13" i="31"/>
  <c r="EE14" i="31"/>
  <c r="EE15" i="31"/>
  <c r="EE16" i="31"/>
  <c r="EE17" i="31"/>
  <c r="EE18" i="31"/>
  <c r="EE19" i="31"/>
  <c r="EE20" i="31"/>
  <c r="EE21" i="31"/>
  <c r="EE22" i="31"/>
  <c r="EE23" i="31"/>
  <c r="EE24" i="31"/>
  <c r="EE25" i="31"/>
  <c r="EE26" i="31"/>
  <c r="EE4" i="31"/>
  <c r="CB5" i="31" l="1"/>
  <c r="CB6" i="31"/>
  <c r="CB7" i="31"/>
  <c r="CB8" i="31"/>
  <c r="CB9" i="31"/>
  <c r="CB10" i="31"/>
  <c r="CB11" i="31"/>
  <c r="CB12" i="31"/>
  <c r="CB13" i="31"/>
  <c r="CB14" i="31"/>
  <c r="CB15" i="31"/>
  <c r="CB16" i="31"/>
  <c r="CB17" i="31"/>
  <c r="CB18" i="31"/>
  <c r="CB19" i="31"/>
  <c r="CB20" i="31"/>
  <c r="CB21" i="31"/>
  <c r="CB22" i="31"/>
  <c r="CB23" i="31"/>
  <c r="CB24" i="31"/>
  <c r="CB25" i="31"/>
  <c r="CB26" i="31"/>
  <c r="CB27" i="31"/>
  <c r="CB4" i="31"/>
  <c r="BO5" i="31" l="1"/>
  <c r="BO6" i="31"/>
  <c r="BO7" i="31"/>
  <c r="BO8" i="31"/>
  <c r="BO9" i="31"/>
  <c r="BO10" i="31"/>
  <c r="BO11" i="31"/>
  <c r="BO12" i="31"/>
  <c r="BO13" i="31"/>
  <c r="BO14" i="31"/>
  <c r="BO15" i="31"/>
  <c r="BO16" i="31"/>
  <c r="BO17" i="31"/>
  <c r="BO18" i="31"/>
  <c r="BO19" i="31"/>
  <c r="BO20" i="31"/>
  <c r="BO21" i="31"/>
  <c r="BO22" i="31"/>
  <c r="BO23" i="31"/>
  <c r="BO24" i="31"/>
  <c r="BO25" i="31"/>
  <c r="BO26" i="31"/>
  <c r="BO27" i="31"/>
  <c r="BO4" i="31"/>
  <c r="I5" i="42"/>
  <c r="I6" i="42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4" i="42"/>
  <c r="I36" i="42" l="1"/>
  <c r="I37" i="42"/>
  <c r="I38" i="42"/>
  <c r="I39" i="42"/>
  <c r="I40" i="42"/>
  <c r="I41" i="42"/>
  <c r="I42" i="42"/>
  <c r="I43" i="42"/>
  <c r="I44" i="42"/>
  <c r="I45" i="42"/>
  <c r="I46" i="42"/>
  <c r="I47" i="42"/>
  <c r="I48" i="42"/>
  <c r="I49" i="42"/>
  <c r="I50" i="42"/>
  <c r="I51" i="42"/>
  <c r="I52" i="42"/>
  <c r="I53" i="42"/>
  <c r="I54" i="42"/>
  <c r="I55" i="42"/>
  <c r="I56" i="42"/>
  <c r="I57" i="42"/>
  <c r="I58" i="42"/>
  <c r="I35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4" i="42"/>
  <c r="BQ4" i="31" l="1"/>
  <c r="BQ5" i="31"/>
  <c r="BQ6" i="31"/>
  <c r="BQ7" i="31"/>
  <c r="BQ8" i="31"/>
  <c r="BQ9" i="31"/>
  <c r="BQ10" i="31"/>
  <c r="BQ11" i="31"/>
  <c r="BQ12" i="31"/>
  <c r="BQ13" i="31"/>
  <c r="BQ14" i="31"/>
  <c r="BQ15" i="31"/>
  <c r="BQ16" i="31"/>
  <c r="BQ17" i="31"/>
  <c r="BQ18" i="31"/>
  <c r="BQ19" i="31"/>
  <c r="BQ20" i="31"/>
  <c r="BQ21" i="31"/>
  <c r="BQ22" i="31"/>
  <c r="BQ23" i="31"/>
  <c r="BQ24" i="31"/>
  <c r="BQ25" i="31"/>
  <c r="BQ26" i="31"/>
  <c r="BQ27" i="31"/>
  <c r="AZ5" i="31"/>
  <c r="AZ6" i="31"/>
  <c r="AZ7" i="31"/>
  <c r="AZ8" i="31"/>
  <c r="AZ9" i="31"/>
  <c r="AZ10" i="31"/>
  <c r="AZ11" i="31"/>
  <c r="AZ12" i="31"/>
  <c r="AZ13" i="31"/>
  <c r="AZ14" i="31"/>
  <c r="AZ15" i="31"/>
  <c r="AZ16" i="31"/>
  <c r="AZ17" i="31"/>
  <c r="AZ18" i="31"/>
  <c r="AZ19" i="31"/>
  <c r="AZ20" i="31"/>
  <c r="AZ21" i="31"/>
  <c r="AZ22" i="31"/>
  <c r="AZ23" i="31"/>
  <c r="AZ24" i="31"/>
  <c r="AZ25" i="31"/>
  <c r="AZ26" i="31"/>
  <c r="AZ27" i="31"/>
  <c r="AZ4" i="31"/>
  <c r="AS5" i="31" l="1"/>
  <c r="AS6" i="31"/>
  <c r="AS7" i="31"/>
  <c r="AS8" i="31"/>
  <c r="AS9" i="31"/>
  <c r="AS10" i="31"/>
  <c r="AS11" i="31"/>
  <c r="AS12" i="31"/>
  <c r="AS13" i="31"/>
  <c r="AS14" i="31"/>
  <c r="AS15" i="31"/>
  <c r="AS16" i="31"/>
  <c r="AS17" i="31"/>
  <c r="AS18" i="31"/>
  <c r="AS19" i="31"/>
  <c r="AS20" i="31"/>
  <c r="AS21" i="31"/>
  <c r="AS22" i="31"/>
  <c r="AS23" i="31"/>
  <c r="AS24" i="31"/>
  <c r="AS25" i="31"/>
  <c r="AS26" i="31"/>
  <c r="AS27" i="31"/>
  <c r="AS4" i="31"/>
  <c r="AM5" i="31" l="1"/>
  <c r="AM6" i="31"/>
  <c r="AM7" i="31"/>
  <c r="AM8" i="31"/>
  <c r="AM9" i="31"/>
  <c r="AM10" i="31"/>
  <c r="AM11" i="31"/>
  <c r="AM12" i="31"/>
  <c r="AM13" i="31"/>
  <c r="AM14" i="31"/>
  <c r="AM15" i="31"/>
  <c r="AM16" i="31"/>
  <c r="AM17" i="31"/>
  <c r="AM18" i="31"/>
  <c r="AM19" i="31"/>
  <c r="AM20" i="31"/>
  <c r="AM21" i="31"/>
  <c r="AM22" i="31"/>
  <c r="AM23" i="31"/>
  <c r="AM24" i="31"/>
  <c r="AM25" i="31"/>
  <c r="AM26" i="31"/>
  <c r="AM27" i="31"/>
  <c r="FB5" i="31" l="1"/>
  <c r="FB6" i="31"/>
  <c r="FB7" i="31"/>
  <c r="FB8" i="31"/>
  <c r="FB9" i="31"/>
  <c r="FB10" i="31"/>
  <c r="FB11" i="31"/>
  <c r="FB12" i="31"/>
  <c r="FB13" i="31"/>
  <c r="FB14" i="31"/>
  <c r="FB15" i="31"/>
  <c r="FB16" i="31"/>
  <c r="FB17" i="31"/>
  <c r="FB18" i="31"/>
  <c r="FB19" i="31"/>
  <c r="FB20" i="31"/>
  <c r="FB21" i="31"/>
  <c r="FB22" i="31"/>
  <c r="FB23" i="31"/>
  <c r="FB24" i="31"/>
  <c r="FB25" i="31"/>
  <c r="FB26" i="31"/>
  <c r="FB27" i="31"/>
  <c r="FB4" i="31"/>
  <c r="AN5" i="31"/>
  <c r="AN6" i="31"/>
  <c r="AN7" i="31"/>
  <c r="AN8" i="31"/>
  <c r="AN9" i="31"/>
  <c r="AN10" i="31"/>
  <c r="AN11" i="31"/>
  <c r="AN12" i="31"/>
  <c r="AN13" i="31"/>
  <c r="AN14" i="31"/>
  <c r="AN15" i="31"/>
  <c r="AN16" i="31"/>
  <c r="AN17" i="31"/>
  <c r="AN18" i="31"/>
  <c r="AN19" i="31"/>
  <c r="AN20" i="31"/>
  <c r="AN21" i="31"/>
  <c r="AN22" i="31"/>
  <c r="AN23" i="31"/>
  <c r="AN24" i="31"/>
  <c r="AN25" i="31"/>
  <c r="AN26" i="31"/>
  <c r="AN27" i="31"/>
  <c r="AN4" i="31"/>
  <c r="AM4" i="31"/>
  <c r="BV5" i="31" l="1"/>
  <c r="BW5" i="31"/>
  <c r="BX5" i="31"/>
  <c r="BV6" i="31"/>
  <c r="BW6" i="31"/>
  <c r="BX6" i="31"/>
  <c r="BV7" i="31"/>
  <c r="BW7" i="31"/>
  <c r="BX7" i="31"/>
  <c r="BV8" i="31"/>
  <c r="BW8" i="31"/>
  <c r="BX8" i="31"/>
  <c r="BV9" i="31"/>
  <c r="BW9" i="31"/>
  <c r="BX9" i="31"/>
  <c r="BV10" i="31"/>
  <c r="BW10" i="31"/>
  <c r="BX10" i="31"/>
  <c r="BV11" i="31"/>
  <c r="BW11" i="31"/>
  <c r="BX11" i="31"/>
  <c r="BV12" i="31"/>
  <c r="BW12" i="31"/>
  <c r="BX12" i="31"/>
  <c r="BV13" i="31"/>
  <c r="BW13" i="31"/>
  <c r="BX13" i="31"/>
  <c r="BV14" i="31"/>
  <c r="BW14" i="31"/>
  <c r="BX14" i="31"/>
  <c r="BV15" i="31"/>
  <c r="BW15" i="31"/>
  <c r="BX15" i="31"/>
  <c r="BV16" i="31"/>
  <c r="BW16" i="31"/>
  <c r="BX16" i="31"/>
  <c r="BV17" i="31"/>
  <c r="BW17" i="31"/>
  <c r="BX17" i="31"/>
  <c r="BV18" i="31"/>
  <c r="BW18" i="31"/>
  <c r="BX18" i="31"/>
  <c r="BV19" i="31"/>
  <c r="BW19" i="31"/>
  <c r="BX19" i="31"/>
  <c r="BV20" i="31"/>
  <c r="BW20" i="31"/>
  <c r="BX20" i="31"/>
  <c r="BV21" i="31"/>
  <c r="BW21" i="31"/>
  <c r="BX21" i="31"/>
  <c r="BV22" i="31"/>
  <c r="BW22" i="31"/>
  <c r="BX22" i="31"/>
  <c r="BV23" i="31"/>
  <c r="BW23" i="31"/>
  <c r="BX23" i="31"/>
  <c r="BV24" i="31"/>
  <c r="BW24" i="31"/>
  <c r="BX24" i="31"/>
  <c r="BV25" i="31"/>
  <c r="BW25" i="31"/>
  <c r="BX25" i="31"/>
  <c r="BV26" i="31"/>
  <c r="BW26" i="31"/>
  <c r="BX26" i="31"/>
  <c r="BV27" i="31"/>
  <c r="BW27" i="31"/>
  <c r="BX27" i="31"/>
  <c r="BX4" i="31"/>
  <c r="BW4" i="31"/>
  <c r="BV4" i="31"/>
  <c r="D27" i="31"/>
  <c r="E27" i="31"/>
  <c r="G27" i="31"/>
  <c r="H27" i="31"/>
  <c r="I27" i="31"/>
  <c r="J27" i="31"/>
  <c r="K27" i="31"/>
  <c r="L27" i="31"/>
  <c r="N27" i="31"/>
  <c r="O27" i="31"/>
  <c r="P27" i="31"/>
  <c r="Q27" i="31"/>
  <c r="R27" i="31"/>
  <c r="S27" i="31"/>
  <c r="T27" i="31"/>
  <c r="U27" i="31"/>
  <c r="AF27" i="31"/>
  <c r="AH27" i="31"/>
  <c r="AI27" i="31"/>
  <c r="AJ27" i="31"/>
  <c r="AK27" i="31"/>
  <c r="AL27" i="31"/>
  <c r="AO27" i="31"/>
  <c r="AP27" i="31"/>
  <c r="AQ27" i="31"/>
  <c r="AR27" i="31"/>
  <c r="AT27" i="31"/>
  <c r="AU27" i="31"/>
  <c r="AV27" i="31"/>
  <c r="AW27" i="31"/>
  <c r="AX27" i="31"/>
  <c r="BA27" i="31"/>
  <c r="BB27" i="31"/>
  <c r="BC27" i="31"/>
  <c r="BD27" i="31"/>
  <c r="BE27" i="31"/>
  <c r="BF27" i="31"/>
  <c r="BG27" i="31"/>
  <c r="BK27" i="31"/>
  <c r="BL27" i="31"/>
  <c r="FC27" i="31"/>
  <c r="FG27" i="31"/>
  <c r="FH27" i="31"/>
  <c r="FL27" i="31"/>
  <c r="FM27" i="31"/>
  <c r="FQ27" i="31"/>
  <c r="FR27" i="31"/>
  <c r="GA27" i="31"/>
  <c r="GB27" i="31"/>
  <c r="GF27" i="31"/>
  <c r="GG27" i="31"/>
  <c r="GI27" i="31"/>
  <c r="GJ27" i="31"/>
  <c r="GL27" i="31"/>
  <c r="GM27" i="31"/>
  <c r="GO27" i="31"/>
  <c r="GP27" i="31"/>
  <c r="GU27" i="31"/>
  <c r="GV27" i="31"/>
  <c r="D5" i="31"/>
  <c r="E5" i="31"/>
  <c r="G5" i="31"/>
  <c r="H5" i="31"/>
  <c r="I5" i="31"/>
  <c r="J5" i="31"/>
  <c r="K5" i="31"/>
  <c r="L5" i="31"/>
  <c r="N5" i="31"/>
  <c r="O5" i="31"/>
  <c r="P5" i="31"/>
  <c r="Q5" i="31"/>
  <c r="R5" i="31"/>
  <c r="S5" i="31"/>
  <c r="T5" i="31"/>
  <c r="U5" i="31"/>
  <c r="AF5" i="31"/>
  <c r="AH5" i="31"/>
  <c r="AI5" i="31"/>
  <c r="AJ5" i="31"/>
  <c r="AK5" i="31"/>
  <c r="AL5" i="31"/>
  <c r="AO5" i="31"/>
  <c r="AP5" i="31"/>
  <c r="AQ5" i="31"/>
  <c r="AR5" i="31"/>
  <c r="AT5" i="31"/>
  <c r="AU5" i="31"/>
  <c r="AV5" i="31"/>
  <c r="AW5" i="31"/>
  <c r="AX5" i="31"/>
  <c r="BA5" i="31"/>
  <c r="BB5" i="31"/>
  <c r="BC5" i="31"/>
  <c r="BD5" i="31"/>
  <c r="BE5" i="31"/>
  <c r="BF5" i="31"/>
  <c r="BG5" i="31"/>
  <c r="BK5" i="31"/>
  <c r="BL5" i="31"/>
  <c r="FC5" i="31"/>
  <c r="FG5" i="31"/>
  <c r="FH5" i="31"/>
  <c r="FL5" i="31"/>
  <c r="FM5" i="31"/>
  <c r="FQ5" i="31"/>
  <c r="FR5" i="31"/>
  <c r="GA5" i="31"/>
  <c r="GB5" i="31"/>
  <c r="GF5" i="31"/>
  <c r="GG5" i="31"/>
  <c r="GI5" i="31"/>
  <c r="GJ5" i="31"/>
  <c r="GL5" i="31"/>
  <c r="GM5" i="31"/>
  <c r="GO5" i="31"/>
  <c r="GP5" i="31"/>
  <c r="GU5" i="31"/>
  <c r="GV5" i="31"/>
  <c r="D6" i="31"/>
  <c r="E6" i="31"/>
  <c r="G6" i="31"/>
  <c r="H6" i="31"/>
  <c r="I6" i="31"/>
  <c r="J6" i="31"/>
  <c r="K6" i="31"/>
  <c r="L6" i="31"/>
  <c r="N6" i="31"/>
  <c r="O6" i="31"/>
  <c r="P6" i="31"/>
  <c r="Q6" i="31"/>
  <c r="R6" i="31"/>
  <c r="S6" i="31"/>
  <c r="T6" i="31"/>
  <c r="U6" i="31"/>
  <c r="AF6" i="31"/>
  <c r="AH6" i="31"/>
  <c r="AI6" i="31"/>
  <c r="AJ6" i="31"/>
  <c r="AK6" i="31"/>
  <c r="AL6" i="31"/>
  <c r="AO6" i="31"/>
  <c r="AP6" i="31"/>
  <c r="AQ6" i="31"/>
  <c r="AR6" i="31"/>
  <c r="AT6" i="31"/>
  <c r="AU6" i="31"/>
  <c r="AV6" i="31"/>
  <c r="AW6" i="31"/>
  <c r="AX6" i="31"/>
  <c r="BA6" i="31"/>
  <c r="BB6" i="31"/>
  <c r="BC6" i="31"/>
  <c r="BD6" i="31"/>
  <c r="BE6" i="31"/>
  <c r="BF6" i="31"/>
  <c r="BG6" i="31"/>
  <c r="BK6" i="31"/>
  <c r="BL6" i="31"/>
  <c r="FC6" i="31"/>
  <c r="FG6" i="31"/>
  <c r="FH6" i="31"/>
  <c r="FL6" i="31"/>
  <c r="FM6" i="31"/>
  <c r="FQ6" i="31"/>
  <c r="FR6" i="31"/>
  <c r="GA6" i="31"/>
  <c r="GB6" i="31"/>
  <c r="GF6" i="31"/>
  <c r="GG6" i="31"/>
  <c r="GI6" i="31"/>
  <c r="GJ6" i="31"/>
  <c r="GL6" i="31"/>
  <c r="GM6" i="31"/>
  <c r="GO6" i="31"/>
  <c r="GP6" i="31"/>
  <c r="GU6" i="31"/>
  <c r="GV6" i="31"/>
  <c r="D7" i="31"/>
  <c r="E7" i="31"/>
  <c r="G7" i="31"/>
  <c r="H7" i="31"/>
  <c r="I7" i="31"/>
  <c r="J7" i="31"/>
  <c r="K7" i="31"/>
  <c r="L7" i="31"/>
  <c r="N7" i="31"/>
  <c r="O7" i="31"/>
  <c r="P7" i="31"/>
  <c r="Q7" i="31"/>
  <c r="R7" i="31"/>
  <c r="S7" i="31"/>
  <c r="T7" i="31"/>
  <c r="U7" i="31"/>
  <c r="AF7" i="31"/>
  <c r="AH7" i="31"/>
  <c r="AI7" i="31"/>
  <c r="AJ7" i="31"/>
  <c r="AK7" i="31"/>
  <c r="AL7" i="31"/>
  <c r="AO7" i="31"/>
  <c r="AP7" i="31"/>
  <c r="AQ7" i="31"/>
  <c r="AR7" i="31"/>
  <c r="AT7" i="31"/>
  <c r="AU7" i="31"/>
  <c r="AV7" i="31"/>
  <c r="AW7" i="31"/>
  <c r="AX7" i="31"/>
  <c r="BA7" i="31"/>
  <c r="BB7" i="31"/>
  <c r="BC7" i="31"/>
  <c r="BD7" i="31"/>
  <c r="BE7" i="31"/>
  <c r="BF7" i="31"/>
  <c r="BG7" i="31"/>
  <c r="BK7" i="31"/>
  <c r="BL7" i="31"/>
  <c r="FC7" i="31"/>
  <c r="FG7" i="31"/>
  <c r="FH7" i="31"/>
  <c r="FL7" i="31"/>
  <c r="FM7" i="31"/>
  <c r="FQ7" i="31"/>
  <c r="FR7" i="31"/>
  <c r="GA7" i="31"/>
  <c r="GB7" i="31"/>
  <c r="GF7" i="31"/>
  <c r="GG7" i="31"/>
  <c r="GI7" i="31"/>
  <c r="GJ7" i="31"/>
  <c r="GL7" i="31"/>
  <c r="GM7" i="31"/>
  <c r="GO7" i="31"/>
  <c r="GP7" i="31"/>
  <c r="GU7" i="31"/>
  <c r="GV7" i="31"/>
  <c r="D8" i="31"/>
  <c r="E8" i="31"/>
  <c r="G8" i="31"/>
  <c r="H8" i="31"/>
  <c r="I8" i="31"/>
  <c r="J8" i="31"/>
  <c r="K8" i="31"/>
  <c r="L8" i="31"/>
  <c r="N8" i="31"/>
  <c r="O8" i="31"/>
  <c r="P8" i="31"/>
  <c r="Q8" i="31"/>
  <c r="R8" i="31"/>
  <c r="S8" i="31"/>
  <c r="T8" i="31"/>
  <c r="U8" i="31"/>
  <c r="AF8" i="31"/>
  <c r="AH8" i="31"/>
  <c r="AI8" i="31"/>
  <c r="AJ8" i="31"/>
  <c r="AK8" i="31"/>
  <c r="AL8" i="31"/>
  <c r="AO8" i="31"/>
  <c r="AP8" i="31"/>
  <c r="AQ8" i="31"/>
  <c r="AR8" i="31"/>
  <c r="AT8" i="31"/>
  <c r="AU8" i="31"/>
  <c r="AV8" i="31"/>
  <c r="AW8" i="31"/>
  <c r="AX8" i="31"/>
  <c r="BA8" i="31"/>
  <c r="BB8" i="31"/>
  <c r="BC8" i="31"/>
  <c r="BD8" i="31"/>
  <c r="BE8" i="31"/>
  <c r="BF8" i="31"/>
  <c r="BG8" i="31"/>
  <c r="BK8" i="31"/>
  <c r="BL8" i="31"/>
  <c r="FC8" i="31"/>
  <c r="FG8" i="31"/>
  <c r="FH8" i="31"/>
  <c r="FL8" i="31"/>
  <c r="FM8" i="31"/>
  <c r="FQ8" i="31"/>
  <c r="FR8" i="31"/>
  <c r="GA8" i="31"/>
  <c r="GB8" i="31"/>
  <c r="GF8" i="31"/>
  <c r="GG8" i="31"/>
  <c r="GI8" i="31"/>
  <c r="GJ8" i="31"/>
  <c r="GL8" i="31"/>
  <c r="GM8" i="31"/>
  <c r="GO8" i="31"/>
  <c r="GP8" i="31"/>
  <c r="GU8" i="31"/>
  <c r="GV8" i="31"/>
  <c r="D9" i="31"/>
  <c r="E9" i="31"/>
  <c r="G9" i="31"/>
  <c r="H9" i="31"/>
  <c r="I9" i="31"/>
  <c r="J9" i="31"/>
  <c r="K9" i="31"/>
  <c r="L9" i="31"/>
  <c r="N9" i="31"/>
  <c r="O9" i="31"/>
  <c r="P9" i="31"/>
  <c r="Q9" i="31"/>
  <c r="R9" i="31"/>
  <c r="S9" i="31"/>
  <c r="T9" i="31"/>
  <c r="U9" i="31"/>
  <c r="AF9" i="31"/>
  <c r="AH9" i="31"/>
  <c r="AI9" i="31"/>
  <c r="AJ9" i="31"/>
  <c r="AK9" i="31"/>
  <c r="AL9" i="31"/>
  <c r="AO9" i="31"/>
  <c r="AP9" i="31"/>
  <c r="AQ9" i="31"/>
  <c r="AR9" i="31"/>
  <c r="AT9" i="31"/>
  <c r="AU9" i="31"/>
  <c r="AV9" i="31"/>
  <c r="AW9" i="31"/>
  <c r="AX9" i="31"/>
  <c r="BA9" i="31"/>
  <c r="BB9" i="31"/>
  <c r="BC9" i="31"/>
  <c r="BD9" i="31"/>
  <c r="BE9" i="31"/>
  <c r="BF9" i="31"/>
  <c r="BG9" i="31"/>
  <c r="BK9" i="31"/>
  <c r="BL9" i="31"/>
  <c r="FC9" i="31"/>
  <c r="FG9" i="31"/>
  <c r="FH9" i="31"/>
  <c r="FL9" i="31"/>
  <c r="FM9" i="31"/>
  <c r="FQ9" i="31"/>
  <c r="FR9" i="31"/>
  <c r="GA9" i="31"/>
  <c r="GB9" i="31"/>
  <c r="GF9" i="31"/>
  <c r="GG9" i="31"/>
  <c r="GI9" i="31"/>
  <c r="GJ9" i="31"/>
  <c r="GL9" i="31"/>
  <c r="GM9" i="31"/>
  <c r="GO9" i="31"/>
  <c r="GP9" i="31"/>
  <c r="GU9" i="31"/>
  <c r="GV9" i="31"/>
  <c r="D10" i="31"/>
  <c r="E10" i="31"/>
  <c r="G10" i="31"/>
  <c r="H10" i="31"/>
  <c r="I10" i="31"/>
  <c r="J10" i="31"/>
  <c r="K10" i="31"/>
  <c r="L10" i="31"/>
  <c r="N10" i="31"/>
  <c r="O10" i="31"/>
  <c r="P10" i="31"/>
  <c r="Q10" i="31"/>
  <c r="R10" i="31"/>
  <c r="S10" i="31"/>
  <c r="T10" i="31"/>
  <c r="U10" i="31"/>
  <c r="AF10" i="31"/>
  <c r="AH10" i="31"/>
  <c r="AI10" i="31"/>
  <c r="AJ10" i="31"/>
  <c r="AK10" i="31"/>
  <c r="AL10" i="31"/>
  <c r="AO10" i="31"/>
  <c r="AP10" i="31"/>
  <c r="AQ10" i="31"/>
  <c r="AR10" i="31"/>
  <c r="AT10" i="31"/>
  <c r="AU10" i="31"/>
  <c r="AV10" i="31"/>
  <c r="AW10" i="31"/>
  <c r="AX10" i="31"/>
  <c r="BA10" i="31"/>
  <c r="BB10" i="31"/>
  <c r="BC10" i="31"/>
  <c r="BD10" i="31"/>
  <c r="BE10" i="31"/>
  <c r="BF10" i="31"/>
  <c r="BG10" i="31"/>
  <c r="BK10" i="31"/>
  <c r="BL10" i="31"/>
  <c r="FC10" i="31"/>
  <c r="FG10" i="31"/>
  <c r="FH10" i="31"/>
  <c r="FL10" i="31"/>
  <c r="FM10" i="31"/>
  <c r="FQ10" i="31"/>
  <c r="FR10" i="31"/>
  <c r="GA10" i="31"/>
  <c r="GB10" i="31"/>
  <c r="GF10" i="31"/>
  <c r="GG10" i="31"/>
  <c r="GI10" i="31"/>
  <c r="GJ10" i="31"/>
  <c r="GL10" i="31"/>
  <c r="GM10" i="31"/>
  <c r="GO10" i="31"/>
  <c r="GP10" i="31"/>
  <c r="GU10" i="31"/>
  <c r="GV10" i="31"/>
  <c r="D11" i="31"/>
  <c r="E11" i="31"/>
  <c r="G11" i="31"/>
  <c r="H11" i="31"/>
  <c r="I11" i="31"/>
  <c r="J11" i="31"/>
  <c r="K11" i="31"/>
  <c r="L11" i="31"/>
  <c r="N11" i="31"/>
  <c r="O11" i="31"/>
  <c r="P11" i="31"/>
  <c r="Q11" i="31"/>
  <c r="R11" i="31"/>
  <c r="S11" i="31"/>
  <c r="T11" i="31"/>
  <c r="U11" i="31"/>
  <c r="AF11" i="31"/>
  <c r="AH11" i="31"/>
  <c r="AI11" i="31"/>
  <c r="AJ11" i="31"/>
  <c r="AK11" i="31"/>
  <c r="AL11" i="31"/>
  <c r="AO11" i="31"/>
  <c r="AP11" i="31"/>
  <c r="AQ11" i="31"/>
  <c r="AR11" i="31"/>
  <c r="AT11" i="31"/>
  <c r="AU11" i="31"/>
  <c r="AV11" i="31"/>
  <c r="AW11" i="31"/>
  <c r="AX11" i="31"/>
  <c r="BA11" i="31"/>
  <c r="BB11" i="31"/>
  <c r="BC11" i="31"/>
  <c r="BD11" i="31"/>
  <c r="BE11" i="31"/>
  <c r="BF11" i="31"/>
  <c r="BG11" i="31"/>
  <c r="BK11" i="31"/>
  <c r="BL11" i="31"/>
  <c r="FC11" i="31"/>
  <c r="FG11" i="31"/>
  <c r="FH11" i="31"/>
  <c r="FL11" i="31"/>
  <c r="FM11" i="31"/>
  <c r="FQ11" i="31"/>
  <c r="FR11" i="31"/>
  <c r="GA11" i="31"/>
  <c r="GB11" i="31"/>
  <c r="GF11" i="31"/>
  <c r="GG11" i="31"/>
  <c r="GI11" i="31"/>
  <c r="GJ11" i="31"/>
  <c r="GL11" i="31"/>
  <c r="GM11" i="31"/>
  <c r="GO11" i="31"/>
  <c r="GP11" i="31"/>
  <c r="GU11" i="31"/>
  <c r="GV11" i="31"/>
  <c r="D12" i="31"/>
  <c r="E12" i="31"/>
  <c r="G12" i="31"/>
  <c r="H12" i="31"/>
  <c r="I12" i="31"/>
  <c r="J12" i="31"/>
  <c r="K12" i="31"/>
  <c r="L12" i="31"/>
  <c r="N12" i="31"/>
  <c r="O12" i="31"/>
  <c r="P12" i="31"/>
  <c r="Q12" i="31"/>
  <c r="R12" i="31"/>
  <c r="S12" i="31"/>
  <c r="T12" i="31"/>
  <c r="U12" i="31"/>
  <c r="AF12" i="31"/>
  <c r="AH12" i="31"/>
  <c r="AI12" i="31"/>
  <c r="AJ12" i="31"/>
  <c r="AK12" i="31"/>
  <c r="AL12" i="31"/>
  <c r="AO12" i="31"/>
  <c r="AP12" i="31"/>
  <c r="AQ12" i="31"/>
  <c r="AR12" i="31"/>
  <c r="AT12" i="31"/>
  <c r="AU12" i="31"/>
  <c r="AV12" i="31"/>
  <c r="AW12" i="31"/>
  <c r="AX12" i="31"/>
  <c r="BA12" i="31"/>
  <c r="BB12" i="31"/>
  <c r="BC12" i="31"/>
  <c r="BD12" i="31"/>
  <c r="BE12" i="31"/>
  <c r="BF12" i="31"/>
  <c r="BG12" i="31"/>
  <c r="BK12" i="31"/>
  <c r="BL12" i="31"/>
  <c r="FC12" i="31"/>
  <c r="FG12" i="31"/>
  <c r="FH12" i="31"/>
  <c r="FL12" i="31"/>
  <c r="FM12" i="31"/>
  <c r="FQ12" i="31"/>
  <c r="FR12" i="31"/>
  <c r="GA12" i="31"/>
  <c r="GB12" i="31"/>
  <c r="GF12" i="31"/>
  <c r="GG12" i="31"/>
  <c r="GI12" i="31"/>
  <c r="GJ12" i="31"/>
  <c r="GL12" i="31"/>
  <c r="GM12" i="31"/>
  <c r="GO12" i="31"/>
  <c r="GP12" i="31"/>
  <c r="GU12" i="31"/>
  <c r="GV12" i="31"/>
  <c r="D13" i="31"/>
  <c r="E13" i="31"/>
  <c r="G13" i="31"/>
  <c r="H13" i="31"/>
  <c r="I13" i="31"/>
  <c r="J13" i="31"/>
  <c r="K13" i="31"/>
  <c r="L13" i="31"/>
  <c r="N13" i="31"/>
  <c r="O13" i="31"/>
  <c r="P13" i="31"/>
  <c r="Q13" i="31"/>
  <c r="R13" i="31"/>
  <c r="S13" i="31"/>
  <c r="T13" i="31"/>
  <c r="U13" i="31"/>
  <c r="AF13" i="31"/>
  <c r="AH13" i="31"/>
  <c r="AI13" i="31"/>
  <c r="AJ13" i="31"/>
  <c r="AK13" i="31"/>
  <c r="AL13" i="31"/>
  <c r="AO13" i="31"/>
  <c r="AP13" i="31"/>
  <c r="AQ13" i="31"/>
  <c r="AR13" i="31"/>
  <c r="AT13" i="31"/>
  <c r="AU13" i="31"/>
  <c r="AV13" i="31"/>
  <c r="AW13" i="31"/>
  <c r="AX13" i="31"/>
  <c r="BA13" i="31"/>
  <c r="BB13" i="31"/>
  <c r="BC13" i="31"/>
  <c r="BD13" i="31"/>
  <c r="BE13" i="31"/>
  <c r="BF13" i="31"/>
  <c r="BG13" i="31"/>
  <c r="BK13" i="31"/>
  <c r="BL13" i="31"/>
  <c r="FC13" i="31"/>
  <c r="FG13" i="31"/>
  <c r="FH13" i="31"/>
  <c r="FL13" i="31"/>
  <c r="FM13" i="31"/>
  <c r="FQ13" i="31"/>
  <c r="FR13" i="31"/>
  <c r="GA13" i="31"/>
  <c r="GB13" i="31"/>
  <c r="GF13" i="31"/>
  <c r="GG13" i="31"/>
  <c r="GI13" i="31"/>
  <c r="GJ13" i="31"/>
  <c r="GL13" i="31"/>
  <c r="GM13" i="31"/>
  <c r="GO13" i="31"/>
  <c r="GP13" i="31"/>
  <c r="GU13" i="31"/>
  <c r="GV13" i="31"/>
  <c r="D14" i="31"/>
  <c r="E14" i="31"/>
  <c r="G14" i="31"/>
  <c r="H14" i="31"/>
  <c r="I14" i="31"/>
  <c r="J14" i="31"/>
  <c r="K14" i="31"/>
  <c r="L14" i="31"/>
  <c r="N14" i="31"/>
  <c r="O14" i="31"/>
  <c r="P14" i="31"/>
  <c r="Q14" i="31"/>
  <c r="R14" i="31"/>
  <c r="S14" i="31"/>
  <c r="T14" i="31"/>
  <c r="U14" i="31"/>
  <c r="AF14" i="31"/>
  <c r="AH14" i="31"/>
  <c r="AI14" i="31"/>
  <c r="AJ14" i="31"/>
  <c r="AK14" i="31"/>
  <c r="AL14" i="31"/>
  <c r="AO14" i="31"/>
  <c r="AP14" i="31"/>
  <c r="AQ14" i="31"/>
  <c r="AR14" i="31"/>
  <c r="AT14" i="31"/>
  <c r="AU14" i="31"/>
  <c r="AV14" i="31"/>
  <c r="AW14" i="31"/>
  <c r="AX14" i="31"/>
  <c r="BA14" i="31"/>
  <c r="BB14" i="31"/>
  <c r="BC14" i="31"/>
  <c r="BD14" i="31"/>
  <c r="BE14" i="31"/>
  <c r="BF14" i="31"/>
  <c r="BG14" i="31"/>
  <c r="BK14" i="31"/>
  <c r="BL14" i="31"/>
  <c r="FC14" i="31"/>
  <c r="FG14" i="31"/>
  <c r="FH14" i="31"/>
  <c r="FL14" i="31"/>
  <c r="FM14" i="31"/>
  <c r="FQ14" i="31"/>
  <c r="FR14" i="31"/>
  <c r="GA14" i="31"/>
  <c r="GB14" i="31"/>
  <c r="GF14" i="31"/>
  <c r="GG14" i="31"/>
  <c r="GI14" i="31"/>
  <c r="GJ14" i="31"/>
  <c r="GL14" i="31"/>
  <c r="GM14" i="31"/>
  <c r="GO14" i="31"/>
  <c r="GP14" i="31"/>
  <c r="GU14" i="31"/>
  <c r="GV14" i="31"/>
  <c r="D15" i="31"/>
  <c r="E15" i="31"/>
  <c r="G15" i="31"/>
  <c r="H15" i="31"/>
  <c r="I15" i="31"/>
  <c r="J15" i="31"/>
  <c r="K15" i="31"/>
  <c r="L15" i="31"/>
  <c r="N15" i="31"/>
  <c r="O15" i="31"/>
  <c r="P15" i="31"/>
  <c r="Q15" i="31"/>
  <c r="R15" i="31"/>
  <c r="S15" i="31"/>
  <c r="T15" i="31"/>
  <c r="U15" i="31"/>
  <c r="AF15" i="31"/>
  <c r="AH15" i="31"/>
  <c r="AI15" i="31"/>
  <c r="AJ15" i="31"/>
  <c r="AK15" i="31"/>
  <c r="AL15" i="31"/>
  <c r="AO15" i="31"/>
  <c r="AP15" i="31"/>
  <c r="AQ15" i="31"/>
  <c r="AR15" i="31"/>
  <c r="AT15" i="31"/>
  <c r="AU15" i="31"/>
  <c r="AV15" i="31"/>
  <c r="AW15" i="31"/>
  <c r="AX15" i="31"/>
  <c r="BA15" i="31"/>
  <c r="BB15" i="31"/>
  <c r="BC15" i="31"/>
  <c r="BD15" i="31"/>
  <c r="BE15" i="31"/>
  <c r="BF15" i="31"/>
  <c r="BG15" i="31"/>
  <c r="BK15" i="31"/>
  <c r="BL15" i="31"/>
  <c r="FC15" i="31"/>
  <c r="FG15" i="31"/>
  <c r="FH15" i="31"/>
  <c r="FL15" i="31"/>
  <c r="FM15" i="31"/>
  <c r="FQ15" i="31"/>
  <c r="FR15" i="31"/>
  <c r="GA15" i="31"/>
  <c r="GB15" i="31"/>
  <c r="GF15" i="31"/>
  <c r="GG15" i="31"/>
  <c r="GI15" i="31"/>
  <c r="GJ15" i="31"/>
  <c r="GL15" i="31"/>
  <c r="GM15" i="31"/>
  <c r="GO15" i="31"/>
  <c r="GP15" i="31"/>
  <c r="GU15" i="31"/>
  <c r="GV15" i="31"/>
  <c r="D16" i="31"/>
  <c r="E16" i="31"/>
  <c r="G16" i="31"/>
  <c r="H16" i="31"/>
  <c r="I16" i="31"/>
  <c r="J16" i="31"/>
  <c r="K16" i="31"/>
  <c r="L16" i="31"/>
  <c r="N16" i="31"/>
  <c r="O16" i="31"/>
  <c r="P16" i="31"/>
  <c r="Q16" i="31"/>
  <c r="R16" i="31"/>
  <c r="S16" i="31"/>
  <c r="T16" i="31"/>
  <c r="U16" i="31"/>
  <c r="AF16" i="31"/>
  <c r="AH16" i="31"/>
  <c r="AI16" i="31"/>
  <c r="AJ16" i="31"/>
  <c r="AK16" i="31"/>
  <c r="AL16" i="31"/>
  <c r="AO16" i="31"/>
  <c r="AP16" i="31"/>
  <c r="AQ16" i="31"/>
  <c r="AR16" i="31"/>
  <c r="AT16" i="31"/>
  <c r="AU16" i="31"/>
  <c r="AV16" i="31"/>
  <c r="AW16" i="31"/>
  <c r="AX16" i="31"/>
  <c r="BA16" i="31"/>
  <c r="BB16" i="31"/>
  <c r="BC16" i="31"/>
  <c r="BD16" i="31"/>
  <c r="BE16" i="31"/>
  <c r="BF16" i="31"/>
  <c r="BG16" i="31"/>
  <c r="BK16" i="31"/>
  <c r="BL16" i="31"/>
  <c r="FC16" i="31"/>
  <c r="FG16" i="31"/>
  <c r="FH16" i="31"/>
  <c r="FL16" i="31"/>
  <c r="FM16" i="31"/>
  <c r="FQ16" i="31"/>
  <c r="FR16" i="31"/>
  <c r="GA16" i="31"/>
  <c r="GB16" i="31"/>
  <c r="GF16" i="31"/>
  <c r="GG16" i="31"/>
  <c r="GI16" i="31"/>
  <c r="GJ16" i="31"/>
  <c r="GL16" i="31"/>
  <c r="GM16" i="31"/>
  <c r="GO16" i="31"/>
  <c r="GP16" i="31"/>
  <c r="GU16" i="31"/>
  <c r="GV16" i="31"/>
  <c r="D17" i="31"/>
  <c r="E17" i="31"/>
  <c r="G17" i="31"/>
  <c r="H17" i="31"/>
  <c r="I17" i="31"/>
  <c r="J17" i="31"/>
  <c r="K17" i="31"/>
  <c r="L17" i="31"/>
  <c r="N17" i="31"/>
  <c r="O17" i="31"/>
  <c r="P17" i="31"/>
  <c r="Q17" i="31"/>
  <c r="R17" i="31"/>
  <c r="S17" i="31"/>
  <c r="T17" i="31"/>
  <c r="U17" i="31"/>
  <c r="AF17" i="31"/>
  <c r="AH17" i="31"/>
  <c r="AI17" i="31"/>
  <c r="AJ17" i="31"/>
  <c r="AK17" i="31"/>
  <c r="AL17" i="31"/>
  <c r="AO17" i="31"/>
  <c r="AP17" i="31"/>
  <c r="AQ17" i="31"/>
  <c r="AR17" i="31"/>
  <c r="AT17" i="31"/>
  <c r="AU17" i="31"/>
  <c r="AV17" i="31"/>
  <c r="AW17" i="31"/>
  <c r="AX17" i="31"/>
  <c r="BA17" i="31"/>
  <c r="BB17" i="31"/>
  <c r="BC17" i="31"/>
  <c r="BD17" i="31"/>
  <c r="BE17" i="31"/>
  <c r="BF17" i="31"/>
  <c r="BG17" i="31"/>
  <c r="BK17" i="31"/>
  <c r="BL17" i="31"/>
  <c r="FC17" i="31"/>
  <c r="FG17" i="31"/>
  <c r="FH17" i="31"/>
  <c r="FL17" i="31"/>
  <c r="FM17" i="31"/>
  <c r="FQ17" i="31"/>
  <c r="FR17" i="31"/>
  <c r="GA17" i="31"/>
  <c r="GB17" i="31"/>
  <c r="GF17" i="31"/>
  <c r="GG17" i="31"/>
  <c r="GI17" i="31"/>
  <c r="GJ17" i="31"/>
  <c r="GL17" i="31"/>
  <c r="GM17" i="31"/>
  <c r="GO17" i="31"/>
  <c r="GP17" i="31"/>
  <c r="GU17" i="31"/>
  <c r="GV17" i="31"/>
  <c r="D18" i="31"/>
  <c r="E18" i="31"/>
  <c r="G18" i="31"/>
  <c r="H18" i="31"/>
  <c r="I18" i="31"/>
  <c r="J18" i="31"/>
  <c r="K18" i="31"/>
  <c r="L18" i="31"/>
  <c r="N18" i="31"/>
  <c r="O18" i="31"/>
  <c r="P18" i="31"/>
  <c r="Q18" i="31"/>
  <c r="R18" i="31"/>
  <c r="S18" i="31"/>
  <c r="T18" i="31"/>
  <c r="U18" i="31"/>
  <c r="AF18" i="31"/>
  <c r="AH18" i="31"/>
  <c r="AI18" i="31"/>
  <c r="AJ18" i="31"/>
  <c r="AK18" i="31"/>
  <c r="AL18" i="31"/>
  <c r="AO18" i="31"/>
  <c r="AP18" i="31"/>
  <c r="AQ18" i="31"/>
  <c r="AR18" i="31"/>
  <c r="AT18" i="31"/>
  <c r="AU18" i="31"/>
  <c r="AV18" i="31"/>
  <c r="AW18" i="31"/>
  <c r="AX18" i="31"/>
  <c r="BA18" i="31"/>
  <c r="BB18" i="31"/>
  <c r="BC18" i="31"/>
  <c r="BD18" i="31"/>
  <c r="BE18" i="31"/>
  <c r="BF18" i="31"/>
  <c r="BG18" i="31"/>
  <c r="BK18" i="31"/>
  <c r="BL18" i="31"/>
  <c r="FC18" i="31"/>
  <c r="FG18" i="31"/>
  <c r="FH18" i="31"/>
  <c r="FL18" i="31"/>
  <c r="FM18" i="31"/>
  <c r="FQ18" i="31"/>
  <c r="FR18" i="31"/>
  <c r="GA18" i="31"/>
  <c r="GB18" i="31"/>
  <c r="GF18" i="31"/>
  <c r="GG18" i="31"/>
  <c r="GI18" i="31"/>
  <c r="GJ18" i="31"/>
  <c r="GL18" i="31"/>
  <c r="GM18" i="31"/>
  <c r="GO18" i="31"/>
  <c r="GP18" i="31"/>
  <c r="GU18" i="31"/>
  <c r="GV18" i="31"/>
  <c r="D19" i="31"/>
  <c r="E19" i="31"/>
  <c r="G19" i="31"/>
  <c r="H19" i="31"/>
  <c r="I19" i="31"/>
  <c r="J19" i="31"/>
  <c r="K19" i="31"/>
  <c r="L19" i="31"/>
  <c r="N19" i="31"/>
  <c r="O19" i="31"/>
  <c r="P19" i="31"/>
  <c r="Q19" i="31"/>
  <c r="R19" i="31"/>
  <c r="S19" i="31"/>
  <c r="T19" i="31"/>
  <c r="U19" i="31"/>
  <c r="AF19" i="31"/>
  <c r="AH19" i="31"/>
  <c r="AI19" i="31"/>
  <c r="AJ19" i="31"/>
  <c r="AK19" i="31"/>
  <c r="AL19" i="31"/>
  <c r="AO19" i="31"/>
  <c r="AP19" i="31"/>
  <c r="AQ19" i="31"/>
  <c r="AR19" i="31"/>
  <c r="AT19" i="31"/>
  <c r="AU19" i="31"/>
  <c r="AV19" i="31"/>
  <c r="AW19" i="31"/>
  <c r="AX19" i="31"/>
  <c r="BA19" i="31"/>
  <c r="BB19" i="31"/>
  <c r="BC19" i="31"/>
  <c r="BD19" i="31"/>
  <c r="BE19" i="31"/>
  <c r="BF19" i="31"/>
  <c r="BG19" i="31"/>
  <c r="BK19" i="31"/>
  <c r="BL19" i="31"/>
  <c r="FC19" i="31"/>
  <c r="FG19" i="31"/>
  <c r="FH19" i="31"/>
  <c r="FL19" i="31"/>
  <c r="FM19" i="31"/>
  <c r="FQ19" i="31"/>
  <c r="FR19" i="31"/>
  <c r="GA19" i="31"/>
  <c r="GB19" i="31"/>
  <c r="GF19" i="31"/>
  <c r="GG19" i="31"/>
  <c r="GI19" i="31"/>
  <c r="GJ19" i="31"/>
  <c r="GL19" i="31"/>
  <c r="GM19" i="31"/>
  <c r="GO19" i="31"/>
  <c r="GP19" i="31"/>
  <c r="GU19" i="31"/>
  <c r="GV19" i="31"/>
  <c r="D20" i="31"/>
  <c r="E20" i="31"/>
  <c r="G20" i="31"/>
  <c r="H20" i="31"/>
  <c r="I20" i="31"/>
  <c r="J20" i="31"/>
  <c r="K20" i="31"/>
  <c r="L20" i="31"/>
  <c r="N20" i="31"/>
  <c r="O20" i="31"/>
  <c r="P20" i="31"/>
  <c r="Q20" i="31"/>
  <c r="R20" i="31"/>
  <c r="S20" i="31"/>
  <c r="T20" i="31"/>
  <c r="U20" i="31"/>
  <c r="AF20" i="31"/>
  <c r="AH20" i="31"/>
  <c r="AI20" i="31"/>
  <c r="AJ20" i="31"/>
  <c r="AK20" i="31"/>
  <c r="AL20" i="31"/>
  <c r="AO20" i="31"/>
  <c r="AP20" i="31"/>
  <c r="AQ20" i="31"/>
  <c r="AR20" i="31"/>
  <c r="AT20" i="31"/>
  <c r="AU20" i="31"/>
  <c r="AV20" i="31"/>
  <c r="AW20" i="31"/>
  <c r="AX20" i="31"/>
  <c r="BA20" i="31"/>
  <c r="BB20" i="31"/>
  <c r="BC20" i="31"/>
  <c r="BD20" i="31"/>
  <c r="BE20" i="31"/>
  <c r="BF20" i="31"/>
  <c r="BG20" i="31"/>
  <c r="BK20" i="31"/>
  <c r="BL20" i="31"/>
  <c r="FC20" i="31"/>
  <c r="FG20" i="31"/>
  <c r="FH20" i="31"/>
  <c r="FL20" i="31"/>
  <c r="FM20" i="31"/>
  <c r="FQ20" i="31"/>
  <c r="FR20" i="31"/>
  <c r="GA20" i="31"/>
  <c r="GB20" i="31"/>
  <c r="GF20" i="31"/>
  <c r="GG20" i="31"/>
  <c r="GI20" i="31"/>
  <c r="GJ20" i="31"/>
  <c r="GL20" i="31"/>
  <c r="GM20" i="31"/>
  <c r="GO20" i="31"/>
  <c r="GP20" i="31"/>
  <c r="GU20" i="31"/>
  <c r="GV20" i="31"/>
  <c r="D21" i="31"/>
  <c r="E21" i="31"/>
  <c r="G21" i="31"/>
  <c r="H21" i="31"/>
  <c r="I21" i="31"/>
  <c r="J21" i="31"/>
  <c r="K21" i="31"/>
  <c r="L21" i="31"/>
  <c r="N21" i="31"/>
  <c r="O21" i="31"/>
  <c r="P21" i="31"/>
  <c r="Q21" i="31"/>
  <c r="R21" i="31"/>
  <c r="S21" i="31"/>
  <c r="T21" i="31"/>
  <c r="U21" i="31"/>
  <c r="AF21" i="31"/>
  <c r="AH21" i="31"/>
  <c r="AI21" i="31"/>
  <c r="AJ21" i="31"/>
  <c r="AK21" i="31"/>
  <c r="AL21" i="31"/>
  <c r="AO21" i="31"/>
  <c r="AP21" i="31"/>
  <c r="AQ21" i="31"/>
  <c r="AR21" i="31"/>
  <c r="AT21" i="31"/>
  <c r="AU21" i="31"/>
  <c r="AV21" i="31"/>
  <c r="AW21" i="31"/>
  <c r="AX21" i="31"/>
  <c r="BA21" i="31"/>
  <c r="BB21" i="31"/>
  <c r="BC21" i="31"/>
  <c r="BD21" i="31"/>
  <c r="BE21" i="31"/>
  <c r="BF21" i="31"/>
  <c r="BG21" i="31"/>
  <c r="BK21" i="31"/>
  <c r="BL21" i="31"/>
  <c r="FC21" i="31"/>
  <c r="FG21" i="31"/>
  <c r="FH21" i="31"/>
  <c r="FL21" i="31"/>
  <c r="FM21" i="31"/>
  <c r="FQ21" i="31"/>
  <c r="FR21" i="31"/>
  <c r="GA21" i="31"/>
  <c r="GB21" i="31"/>
  <c r="GF21" i="31"/>
  <c r="GG21" i="31"/>
  <c r="GI21" i="31"/>
  <c r="GJ21" i="31"/>
  <c r="GL21" i="31"/>
  <c r="GM21" i="31"/>
  <c r="GO21" i="31"/>
  <c r="GP21" i="31"/>
  <c r="GU21" i="31"/>
  <c r="GV21" i="31"/>
  <c r="D22" i="31"/>
  <c r="E22" i="31"/>
  <c r="G22" i="31"/>
  <c r="H22" i="31"/>
  <c r="I22" i="31"/>
  <c r="J22" i="31"/>
  <c r="K22" i="31"/>
  <c r="L22" i="31"/>
  <c r="N22" i="31"/>
  <c r="O22" i="31"/>
  <c r="P22" i="31"/>
  <c r="Q22" i="31"/>
  <c r="R22" i="31"/>
  <c r="S22" i="31"/>
  <c r="T22" i="31"/>
  <c r="U22" i="31"/>
  <c r="AF22" i="31"/>
  <c r="AH22" i="31"/>
  <c r="AI22" i="31"/>
  <c r="AJ22" i="31"/>
  <c r="AK22" i="31"/>
  <c r="AL22" i="31"/>
  <c r="AO22" i="31"/>
  <c r="AP22" i="31"/>
  <c r="AQ22" i="31"/>
  <c r="AR22" i="31"/>
  <c r="AT22" i="31"/>
  <c r="AU22" i="31"/>
  <c r="AV22" i="31"/>
  <c r="AW22" i="31"/>
  <c r="AX22" i="31"/>
  <c r="BA22" i="31"/>
  <c r="BB22" i="31"/>
  <c r="BC22" i="31"/>
  <c r="BD22" i="31"/>
  <c r="BE22" i="31"/>
  <c r="BF22" i="31"/>
  <c r="BG22" i="31"/>
  <c r="BK22" i="31"/>
  <c r="BL22" i="31"/>
  <c r="FC22" i="31"/>
  <c r="FG22" i="31"/>
  <c r="FH22" i="31"/>
  <c r="FL22" i="31"/>
  <c r="FM22" i="31"/>
  <c r="FQ22" i="31"/>
  <c r="FR22" i="31"/>
  <c r="GA22" i="31"/>
  <c r="GB22" i="31"/>
  <c r="GF22" i="31"/>
  <c r="GG22" i="31"/>
  <c r="GI22" i="31"/>
  <c r="GJ22" i="31"/>
  <c r="GL22" i="31"/>
  <c r="GM22" i="31"/>
  <c r="GO22" i="31"/>
  <c r="GP22" i="31"/>
  <c r="GU22" i="31"/>
  <c r="GV22" i="31"/>
  <c r="D23" i="31"/>
  <c r="E23" i="31"/>
  <c r="G23" i="31"/>
  <c r="H23" i="31"/>
  <c r="I23" i="31"/>
  <c r="J23" i="31"/>
  <c r="K23" i="31"/>
  <c r="L23" i="31"/>
  <c r="N23" i="31"/>
  <c r="O23" i="31"/>
  <c r="P23" i="31"/>
  <c r="Q23" i="31"/>
  <c r="R23" i="31"/>
  <c r="S23" i="31"/>
  <c r="T23" i="31"/>
  <c r="U23" i="31"/>
  <c r="AF23" i="31"/>
  <c r="AH23" i="31"/>
  <c r="AI23" i="31"/>
  <c r="AJ23" i="31"/>
  <c r="AK23" i="31"/>
  <c r="AL23" i="31"/>
  <c r="AO23" i="31"/>
  <c r="AP23" i="31"/>
  <c r="AQ23" i="31"/>
  <c r="AR23" i="31"/>
  <c r="AT23" i="31"/>
  <c r="AU23" i="31"/>
  <c r="AV23" i="31"/>
  <c r="AW23" i="31"/>
  <c r="AX23" i="31"/>
  <c r="BA23" i="31"/>
  <c r="BB23" i="31"/>
  <c r="BC23" i="31"/>
  <c r="BD23" i="31"/>
  <c r="BE23" i="31"/>
  <c r="BF23" i="31"/>
  <c r="BG23" i="31"/>
  <c r="BK23" i="31"/>
  <c r="BL23" i="31"/>
  <c r="FC23" i="31"/>
  <c r="FG23" i="31"/>
  <c r="FH23" i="31"/>
  <c r="FL23" i="31"/>
  <c r="FM23" i="31"/>
  <c r="FQ23" i="31"/>
  <c r="FR23" i="31"/>
  <c r="GA23" i="31"/>
  <c r="GB23" i="31"/>
  <c r="GF23" i="31"/>
  <c r="GG23" i="31"/>
  <c r="GI23" i="31"/>
  <c r="GJ23" i="31"/>
  <c r="GL23" i="31"/>
  <c r="GM23" i="31"/>
  <c r="GO23" i="31"/>
  <c r="GP23" i="31"/>
  <c r="GU23" i="31"/>
  <c r="GV23" i="31"/>
  <c r="D24" i="31"/>
  <c r="E24" i="31"/>
  <c r="G24" i="31"/>
  <c r="H24" i="31"/>
  <c r="I24" i="31"/>
  <c r="J24" i="31"/>
  <c r="K24" i="31"/>
  <c r="L24" i="31"/>
  <c r="N24" i="31"/>
  <c r="O24" i="31"/>
  <c r="P24" i="31"/>
  <c r="Q24" i="31"/>
  <c r="R24" i="31"/>
  <c r="S24" i="31"/>
  <c r="T24" i="31"/>
  <c r="U24" i="31"/>
  <c r="AF24" i="31"/>
  <c r="AH24" i="31"/>
  <c r="AI24" i="31"/>
  <c r="AJ24" i="31"/>
  <c r="AK24" i="31"/>
  <c r="AL24" i="31"/>
  <c r="AO24" i="31"/>
  <c r="AP24" i="31"/>
  <c r="AQ24" i="31"/>
  <c r="AR24" i="31"/>
  <c r="AT24" i="31"/>
  <c r="AU24" i="31"/>
  <c r="AV24" i="31"/>
  <c r="AW24" i="31"/>
  <c r="AX24" i="31"/>
  <c r="BA24" i="31"/>
  <c r="BB24" i="31"/>
  <c r="BC24" i="31"/>
  <c r="BD24" i="31"/>
  <c r="BE24" i="31"/>
  <c r="BF24" i="31"/>
  <c r="BG24" i="31"/>
  <c r="BK24" i="31"/>
  <c r="BL24" i="31"/>
  <c r="FC24" i="31"/>
  <c r="FG24" i="31"/>
  <c r="FH24" i="31"/>
  <c r="FL24" i="31"/>
  <c r="FM24" i="31"/>
  <c r="FQ24" i="31"/>
  <c r="FR24" i="31"/>
  <c r="GA24" i="31"/>
  <c r="GB24" i="31"/>
  <c r="GF24" i="31"/>
  <c r="GG24" i="31"/>
  <c r="GI24" i="31"/>
  <c r="GJ24" i="31"/>
  <c r="GL24" i="31"/>
  <c r="GM24" i="31"/>
  <c r="GO24" i="31"/>
  <c r="GP24" i="31"/>
  <c r="GU24" i="31"/>
  <c r="GV24" i="31"/>
  <c r="D25" i="31"/>
  <c r="E25" i="31"/>
  <c r="G25" i="31"/>
  <c r="H25" i="31"/>
  <c r="I25" i="31"/>
  <c r="J25" i="31"/>
  <c r="K25" i="31"/>
  <c r="L25" i="31"/>
  <c r="N25" i="31"/>
  <c r="O25" i="31"/>
  <c r="P25" i="31"/>
  <c r="Q25" i="31"/>
  <c r="R25" i="31"/>
  <c r="S25" i="31"/>
  <c r="T25" i="31"/>
  <c r="U25" i="31"/>
  <c r="AF25" i="31"/>
  <c r="AH25" i="31"/>
  <c r="AI25" i="31"/>
  <c r="AJ25" i="31"/>
  <c r="AK25" i="31"/>
  <c r="AL25" i="31"/>
  <c r="AO25" i="31"/>
  <c r="AP25" i="31"/>
  <c r="AQ25" i="31"/>
  <c r="AR25" i="31"/>
  <c r="AT25" i="31"/>
  <c r="AU25" i="31"/>
  <c r="AV25" i="31"/>
  <c r="AW25" i="31"/>
  <c r="AX25" i="31"/>
  <c r="BA25" i="31"/>
  <c r="BB25" i="31"/>
  <c r="BC25" i="31"/>
  <c r="BD25" i="31"/>
  <c r="BE25" i="31"/>
  <c r="BF25" i="31"/>
  <c r="BG25" i="31"/>
  <c r="BK25" i="31"/>
  <c r="BL25" i="31"/>
  <c r="FC25" i="31"/>
  <c r="FG25" i="31"/>
  <c r="FH25" i="31"/>
  <c r="FL25" i="31"/>
  <c r="FM25" i="31"/>
  <c r="FQ25" i="31"/>
  <c r="FR25" i="31"/>
  <c r="GA25" i="31"/>
  <c r="GB25" i="31"/>
  <c r="GF25" i="31"/>
  <c r="GG25" i="31"/>
  <c r="GI25" i="31"/>
  <c r="GJ25" i="31"/>
  <c r="GL25" i="31"/>
  <c r="GM25" i="31"/>
  <c r="GO25" i="31"/>
  <c r="GP25" i="31"/>
  <c r="GU25" i="31"/>
  <c r="GV25" i="31"/>
  <c r="D26" i="31"/>
  <c r="E26" i="31"/>
  <c r="G26" i="31"/>
  <c r="H26" i="31"/>
  <c r="I26" i="31"/>
  <c r="J26" i="31"/>
  <c r="K26" i="31"/>
  <c r="L26" i="31"/>
  <c r="N26" i="31"/>
  <c r="O26" i="31"/>
  <c r="P26" i="31"/>
  <c r="Q26" i="31"/>
  <c r="R26" i="31"/>
  <c r="S26" i="31"/>
  <c r="T26" i="31"/>
  <c r="U26" i="31"/>
  <c r="AF26" i="31"/>
  <c r="AH26" i="31"/>
  <c r="AI26" i="31"/>
  <c r="AJ26" i="31"/>
  <c r="AK26" i="31"/>
  <c r="AL26" i="31"/>
  <c r="AO26" i="31"/>
  <c r="AP26" i="31"/>
  <c r="AQ26" i="31"/>
  <c r="AR26" i="31"/>
  <c r="AT26" i="31"/>
  <c r="AU26" i="31"/>
  <c r="AV26" i="31"/>
  <c r="AW26" i="31"/>
  <c r="AX26" i="31"/>
  <c r="BA26" i="31"/>
  <c r="BB26" i="31"/>
  <c r="BC26" i="31"/>
  <c r="BD26" i="31"/>
  <c r="BE26" i="31"/>
  <c r="BF26" i="31"/>
  <c r="BG26" i="31"/>
  <c r="BK26" i="31"/>
  <c r="BL26" i="31"/>
  <c r="FC26" i="31"/>
  <c r="FG26" i="31"/>
  <c r="FH26" i="31"/>
  <c r="FL26" i="31"/>
  <c r="FM26" i="31"/>
  <c r="FQ26" i="31"/>
  <c r="FR26" i="31"/>
  <c r="GA26" i="31"/>
  <c r="GB26" i="31"/>
  <c r="GF26" i="31"/>
  <c r="GG26" i="31"/>
  <c r="GI26" i="31"/>
  <c r="GJ26" i="31"/>
  <c r="GL26" i="31"/>
  <c r="GM26" i="31"/>
  <c r="GO26" i="31"/>
  <c r="GP26" i="31"/>
  <c r="GU26" i="31"/>
  <c r="GV26" i="31"/>
  <c r="BL4" i="31"/>
  <c r="BK4" i="31"/>
  <c r="BG4" i="31"/>
  <c r="BF4" i="31"/>
  <c r="BE4" i="31"/>
  <c r="BD4" i="31"/>
  <c r="BC4" i="31"/>
  <c r="BB4" i="31"/>
  <c r="BA4" i="31"/>
  <c r="AX4" i="31"/>
  <c r="AW4" i="31"/>
  <c r="AV4" i="31"/>
  <c r="AU4" i="31"/>
  <c r="AT4" i="31"/>
  <c r="AR4" i="31"/>
  <c r="AQ4" i="31"/>
  <c r="AP4" i="31"/>
  <c r="AO4" i="31"/>
  <c r="AL4" i="31"/>
  <c r="AK4" i="31"/>
  <c r="AJ4" i="31"/>
  <c r="AI4" i="31"/>
  <c r="AH4" i="31"/>
  <c r="AF4" i="31"/>
  <c r="U4" i="31"/>
  <c r="T4" i="31"/>
  <c r="S4" i="31"/>
  <c r="R4" i="31"/>
  <c r="Q4" i="31"/>
  <c r="P4" i="31"/>
  <c r="O4" i="31"/>
  <c r="N4" i="31"/>
  <c r="L4" i="31"/>
  <c r="K4" i="31"/>
  <c r="J4" i="31"/>
  <c r="I4" i="31"/>
  <c r="H4" i="31"/>
  <c r="G4" i="31"/>
  <c r="E4" i="31"/>
  <c r="D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4" i="31"/>
  <c r="A26" i="31"/>
  <c r="A27" i="31"/>
  <c r="A20" i="31"/>
  <c r="A21" i="31"/>
  <c r="A22" i="31"/>
  <c r="A23" i="31"/>
  <c r="A24" i="31"/>
  <c r="A25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4" i="31"/>
  <c r="GU4" i="31"/>
  <c r="GF4" i="31"/>
  <c r="GI4" i="31"/>
  <c r="GL4" i="31"/>
  <c r="GO4" i="31"/>
  <c r="GP4" i="31"/>
  <c r="GM4" i="31"/>
  <c r="GJ4" i="31"/>
  <c r="GV4" i="31"/>
  <c r="GG4" i="31"/>
  <c r="GA4" i="31"/>
  <c r="GB4" i="31"/>
  <c r="FC4" i="31"/>
  <c r="FQ4" i="31"/>
  <c r="FL4" i="31"/>
  <c r="FG4" i="31"/>
  <c r="FR4" i="31"/>
  <c r="FM4" i="31"/>
  <c r="FH4" i="31"/>
  <c r="Y19" i="31" l="1"/>
  <c r="W19" i="31"/>
  <c r="Y11" i="31"/>
  <c r="W11" i="31"/>
  <c r="Y26" i="31"/>
  <c r="W26" i="31"/>
  <c r="Y22" i="31"/>
  <c r="W22" i="31"/>
  <c r="Y18" i="31"/>
  <c r="W18" i="31"/>
  <c r="Y14" i="31"/>
  <c r="W14" i="31"/>
  <c r="Y10" i="31"/>
  <c r="W10" i="31"/>
  <c r="Y6" i="31"/>
  <c r="W6" i="31"/>
  <c r="Y27" i="31"/>
  <c r="W27" i="31"/>
  <c r="Y15" i="31"/>
  <c r="W15" i="31"/>
  <c r="Y7" i="31"/>
  <c r="W7" i="31"/>
  <c r="Y25" i="31"/>
  <c r="W25" i="31"/>
  <c r="Y21" i="31"/>
  <c r="W21" i="31"/>
  <c r="Y17" i="31"/>
  <c r="W17" i="31"/>
  <c r="W13" i="31"/>
  <c r="Y13" i="31"/>
  <c r="Y9" i="31"/>
  <c r="W9" i="31"/>
  <c r="Y5" i="31"/>
  <c r="W5" i="31"/>
  <c r="Y23" i="31"/>
  <c r="W23" i="31"/>
  <c r="Y4" i="31"/>
  <c r="W4" i="31"/>
  <c r="W24" i="31"/>
  <c r="Y24" i="31"/>
  <c r="Y20" i="31"/>
  <c r="W20" i="31"/>
  <c r="Y16" i="31"/>
  <c r="W16" i="31"/>
  <c r="W12" i="31"/>
  <c r="Y12" i="31"/>
  <c r="Y8" i="31"/>
  <c r="W8" i="31"/>
  <c r="U4" i="39"/>
  <c r="S4" i="39"/>
  <c r="U3" i="39"/>
  <c r="S3" i="39"/>
  <c r="S5" i="39" s="1"/>
  <c r="U2" i="39"/>
  <c r="U5" i="39" s="1"/>
  <c r="S2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Subhashis Barik</author>
  </authors>
  <commentList>
    <comment ref="J1" authorId="0" shapeId="0" xr:uid="{6625FD2F-E5DB-4FCB-81D6-01F804A7926A}">
      <text>
        <r>
          <rPr>
            <b/>
            <sz val="9"/>
            <color indexed="81"/>
            <rFont val="Tahoma"/>
            <family val="2"/>
          </rPr>
          <t>Subhashis Barik:</t>
        </r>
        <r>
          <rPr>
            <sz val="9"/>
            <color indexed="81"/>
            <rFont val="Tahoma"/>
            <family val="2"/>
          </rPr>
          <t xml:space="preserve">
=VLOOKUP(G4,$I$4:$O$51,2,0)</t>
        </r>
      </text>
    </comment>
    <comment ref="P2" authorId="0" shapeId="0" xr:uid="{3F6965AA-99AA-49C0-9246-A58234180C71}">
      <text>
        <r>
          <rPr>
            <b/>
            <sz val="10"/>
            <color indexed="81"/>
            <rFont val="Tahoma"/>
            <family val="2"/>
          </rPr>
          <t>Subhashis Barik:</t>
        </r>
        <r>
          <rPr>
            <sz val="10"/>
            <color indexed="81"/>
            <rFont val="Tahoma"/>
            <family val="2"/>
          </rPr>
          <t xml:space="preserve">
in reality we should make a binary difference using &amp; and see that the result between tlc.perilsetcode and tlt.perilsetcode should be same as tlt.perilsetcode</t>
        </r>
      </text>
    </comment>
  </commentList>
</comments>
</file>

<file path=xl/sharedStrings.xml><?xml version="1.0" encoding="utf-8"?>
<sst xmlns="http://schemas.openxmlformats.org/spreadsheetml/2006/main" count="1973" uniqueCount="787">
  <si>
    <t>ProducerName</t>
  </si>
  <si>
    <t>Underwriter</t>
  </si>
  <si>
    <t>InceptionDate</t>
  </si>
  <si>
    <t>CurrencyCode</t>
  </si>
  <si>
    <t>IsPrimary</t>
  </si>
  <si>
    <t>IsTenant</t>
  </si>
  <si>
    <t>City</t>
  </si>
  <si>
    <t>PostalCode</t>
  </si>
  <si>
    <t>Latitude</t>
  </si>
  <si>
    <t>Longitude</t>
  </si>
  <si>
    <t>ConstructionCode</t>
  </si>
  <si>
    <t>OccupancyCode</t>
  </si>
  <si>
    <t>BuildingHeight</t>
  </si>
  <si>
    <t>NonCatGroundUpLoss</t>
  </si>
  <si>
    <t>FloorsOccupied</t>
  </si>
  <si>
    <t>YearBuilt</t>
  </si>
  <si>
    <t>BaseFloodElevation</t>
  </si>
  <si>
    <t>FirstFloorHeight</t>
  </si>
  <si>
    <t>RoofCover</t>
  </si>
  <si>
    <t>RoofGeometry</t>
  </si>
  <si>
    <t>RoofYearBuilt</t>
  </si>
  <si>
    <t>FloorArea</t>
  </si>
  <si>
    <t>Unknown</t>
  </si>
  <si>
    <t>BuildingID</t>
  </si>
  <si>
    <t>LocInceptionDate</t>
  </si>
  <si>
    <t>LocExpiryDate</t>
  </si>
  <si>
    <t>PercentComplete</t>
  </si>
  <si>
    <t>CompletionDate</t>
  </si>
  <si>
    <t>StreetAddress</t>
  </si>
  <si>
    <t>AreaCode</t>
  </si>
  <si>
    <t>AreaName</t>
  </si>
  <si>
    <t>AddressMatch</t>
  </si>
  <si>
    <t>NumberOfBuildings</t>
  </si>
  <si>
    <t>LocUserDef1</t>
  </si>
  <si>
    <t>LocUserDef2</t>
  </si>
  <si>
    <t>LocUserDef3</t>
  </si>
  <si>
    <t>LocUserDef4</t>
  </si>
  <si>
    <t>BuildingTIV</t>
  </si>
  <si>
    <t>ContentsTIV</t>
  </si>
  <si>
    <t>BITIV</t>
  </si>
  <si>
    <t>BIPOI</t>
  </si>
  <si>
    <t>BIWaitingPeriod</t>
  </si>
  <si>
    <t>YearUpgraded</t>
  </si>
  <si>
    <t>SprinklerType</t>
  </si>
  <si>
    <t>US</t>
  </si>
  <si>
    <t>CA</t>
  </si>
  <si>
    <t>OtherTIV</t>
  </si>
  <si>
    <t>CountryCode</t>
  </si>
  <si>
    <t>United States</t>
  </si>
  <si>
    <t>USD</t>
  </si>
  <si>
    <t>CountryName</t>
  </si>
  <si>
    <t>MA</t>
  </si>
  <si>
    <t>Geocoder</t>
  </si>
  <si>
    <t>OrgOccupancyScheme</t>
  </si>
  <si>
    <t>OrgOccupancyCode</t>
  </si>
  <si>
    <t>OrgConstructionScheme</t>
  </si>
  <si>
    <t>OrgConstructionCode</t>
  </si>
  <si>
    <t>FloorAreaUnit</t>
  </si>
  <si>
    <t>LocUserDef5</t>
  </si>
  <si>
    <t>LocNetPremium</t>
  </si>
  <si>
    <t>LocBrokerage</t>
  </si>
  <si>
    <t>LocTax</t>
  </si>
  <si>
    <t>LocGrossPremium</t>
  </si>
  <si>
    <t>PayoutBasis</t>
  </si>
  <si>
    <t>GeocodeQuality</t>
  </si>
  <si>
    <t>Description</t>
  </si>
  <si>
    <t>Commercial</t>
  </si>
  <si>
    <t>SurgeLeakage</t>
  </si>
  <si>
    <t>LocParticipation</t>
  </si>
  <si>
    <t>AccNumber</t>
  </si>
  <si>
    <t>LocGroup</t>
  </si>
  <si>
    <t>LocNumber</t>
  </si>
  <si>
    <t>LocName</t>
  </si>
  <si>
    <t>LocCurrency</t>
  </si>
  <si>
    <t>CondPriority</t>
  </si>
  <si>
    <t>CondNumber</t>
  </si>
  <si>
    <t>LocPeril</t>
  </si>
  <si>
    <t>ReinsTag</t>
  </si>
  <si>
    <t>PortNumber</t>
  </si>
  <si>
    <t>LocDedCode1Building</t>
  </si>
  <si>
    <t>LocDedType1Building</t>
  </si>
  <si>
    <t>LocDed1Building</t>
  </si>
  <si>
    <t>LocMinDed1Building</t>
  </si>
  <si>
    <t>LocMaxDed1Building</t>
  </si>
  <si>
    <t>LocLimitCode1Building</t>
  </si>
  <si>
    <t>LocLimitType1Building</t>
  </si>
  <si>
    <t>LocLimit1Building</t>
  </si>
  <si>
    <t>LocDedCode2Other</t>
  </si>
  <si>
    <t>LocDedType2Other</t>
  </si>
  <si>
    <t>LocDed2Other</t>
  </si>
  <si>
    <t>LocMinDed2Other</t>
  </si>
  <si>
    <t>LocMaxDed2Other</t>
  </si>
  <si>
    <t>LocLimitCode2Other</t>
  </si>
  <si>
    <t>LocLimitType2Other</t>
  </si>
  <si>
    <t>LocLimit2Other</t>
  </si>
  <si>
    <t>LocDedCode3Contents</t>
  </si>
  <si>
    <t>LocDedType3Contents</t>
  </si>
  <si>
    <t>LocDed3Contents</t>
  </si>
  <si>
    <t>LocMinDed3Contents</t>
  </si>
  <si>
    <t>LocMaxDed3Contents</t>
  </si>
  <si>
    <t>LocLimitCode3Contents</t>
  </si>
  <si>
    <t>LocLimitType3Contents</t>
  </si>
  <si>
    <t>LocLimit3Contents</t>
  </si>
  <si>
    <t>LocDedCode4BI</t>
  </si>
  <si>
    <t>LocDedType4BI</t>
  </si>
  <si>
    <t>LocDed4BI</t>
  </si>
  <si>
    <t>LocMinDed4BI</t>
  </si>
  <si>
    <t>LocMaxDed4BI</t>
  </si>
  <si>
    <t>LocLimitCode4BI</t>
  </si>
  <si>
    <t>LocLimitType4BI</t>
  </si>
  <si>
    <t>LocLimit4BI</t>
  </si>
  <si>
    <t>LocDedCode5PD</t>
  </si>
  <si>
    <t>LocDedType5PD</t>
  </si>
  <si>
    <t>LocDed5PD</t>
  </si>
  <si>
    <t>LocMinDed5PD</t>
  </si>
  <si>
    <t>LocMaxDed5PD</t>
  </si>
  <si>
    <t>LocLimitCode5PD</t>
  </si>
  <si>
    <t>LocLimitType5PD</t>
  </si>
  <si>
    <t>LocLimit5PD</t>
  </si>
  <si>
    <t>LocDedCode6All</t>
  </si>
  <si>
    <t>LocDedType6All</t>
  </si>
  <si>
    <t>LocDed6All</t>
  </si>
  <si>
    <t>LocMinDed6All</t>
  </si>
  <si>
    <t>LocMaxDed6All</t>
  </si>
  <si>
    <t>LocLimitCode6All</t>
  </si>
  <si>
    <t>LocLimitType6All</t>
  </si>
  <si>
    <t>LocLimit6All</t>
  </si>
  <si>
    <t>BasementLevelCount</t>
  </si>
  <si>
    <t>LocPerilsCovered</t>
  </si>
  <si>
    <t>PercentSprinklered</t>
  </si>
  <si>
    <t>CorrelationGroup</t>
  </si>
  <si>
    <t>FlexiLocZZZ</t>
  </si>
  <si>
    <t>GeogScheme1</t>
  </si>
  <si>
    <t>GeogName1</t>
  </si>
  <si>
    <t>GeogName5</t>
  </si>
  <si>
    <t>GeogScheme2</t>
  </si>
  <si>
    <t>GeogName2</t>
  </si>
  <si>
    <t>GeogScheme3</t>
  </si>
  <si>
    <t>GeogName3</t>
  </si>
  <si>
    <t>GeogScheme4</t>
  </si>
  <si>
    <t>GeogName4</t>
  </si>
  <si>
    <t>GeogScheme5</t>
  </si>
  <si>
    <t>Miami-Dade</t>
  </si>
  <si>
    <t>Florida</t>
  </si>
  <si>
    <t>B</t>
  </si>
  <si>
    <t>E</t>
  </si>
  <si>
    <t>N</t>
  </si>
  <si>
    <t>S</t>
  </si>
  <si>
    <t>California</t>
  </si>
  <si>
    <t>FL</t>
  </si>
  <si>
    <t>Massachusetts</t>
  </si>
  <si>
    <t>MI</t>
  </si>
  <si>
    <t>NumberOfStoreys</t>
  </si>
  <si>
    <t>tExposureSet.ExposureSetName</t>
  </si>
  <si>
    <t>tContract.ContractID</t>
  </si>
  <si>
    <t>tLocation.LocationID</t>
  </si>
  <si>
    <t>tLocation.LocationName</t>
  </si>
  <si>
    <t>tLocation.LocationGroup</t>
  </si>
  <si>
    <t>tLocation.IsPrimaryLocation</t>
  </si>
  <si>
    <t>tlocation.IsTenant</t>
  </si>
  <si>
    <t>tLocation.ISOBIN</t>
  </si>
  <si>
    <t>tLocation.InceptionDate</t>
  </si>
  <si>
    <t>tLocation.ExpirationDate</t>
  </si>
  <si>
    <t xml:space="preserve">tLocFeature.ProjectCompletion </t>
  </si>
  <si>
    <t>tLocation.CountryCode</t>
  </si>
  <si>
    <t>tLocation.Latitude</t>
  </si>
  <si>
    <t>tLocation.Longitude</t>
  </si>
  <si>
    <t>tLocation.Address</t>
  </si>
  <si>
    <t>tLocation.PostalCode</t>
  </si>
  <si>
    <t>tLocation.City</t>
  </si>
  <si>
    <t>tLocation.AreaCode</t>
  </si>
  <si>
    <t>tLocation.AreaName</t>
  </si>
  <si>
    <t>tLocation.GeoMatchLevelCode</t>
  </si>
  <si>
    <t>tLocation.GeocoderCode</t>
  </si>
  <si>
    <t>tLocation.UserOccupancySchemeCode</t>
  </si>
  <si>
    <t>tLocation.UserOccupancyCode</t>
  </si>
  <si>
    <t>tLocation.UserConstructionSchemeCode</t>
  </si>
  <si>
    <t>tLocation.UserConstructionCodeA</t>
  </si>
  <si>
    <t>tLocation.AIROccupancyCode</t>
  </si>
  <si>
    <t>tLocation.AIRConstructionCodeA</t>
  </si>
  <si>
    <t>tLocation.YearBuilt</t>
  </si>
  <si>
    <t>tLocation.Stories</t>
  </si>
  <si>
    <t>tLocation.RiskCount</t>
  </si>
  <si>
    <t>tLocation.GrossArea</t>
  </si>
  <si>
    <t>tLocation.GrossAreaUnitCode</t>
  </si>
  <si>
    <t>tLocation.UserDefined1</t>
  </si>
  <si>
    <t>tLocation.UserDefined2</t>
  </si>
  <si>
    <t>tLocation.UserDefined3</t>
  </si>
  <si>
    <t>tLocation.UserDefined4</t>
  </si>
  <si>
    <t>tLocation.UserDefined5</t>
  </si>
  <si>
    <t>tLocation.ReplacementValueA</t>
  </si>
  <si>
    <t>tLocation.ReplacementValueB</t>
  </si>
  <si>
    <t>tLocation.ReplacementValueC</t>
  </si>
  <si>
    <t>tLocation.ReplacementValueD</t>
  </si>
  <si>
    <t>tLocation.ReplacementValueDaysCovered</t>
  </si>
  <si>
    <t>tLocation.CurrencyCode</t>
  </si>
  <si>
    <t>tLocation.Premium</t>
  </si>
  <si>
    <t>tLocation.NonCATGroundUpLoss</t>
  </si>
  <si>
    <t>tLayerConditionLocationXref</t>
  </si>
  <si>
    <t>tLocTerm.PerilSetCode</t>
  </si>
  <si>
    <t>tLocFeature.RoofCoverCode</t>
  </si>
  <si>
    <t>tLocFeature.RoofYearBuilt</t>
  </si>
  <si>
    <t>tLocFeature.RoofGeometryCode</t>
  </si>
  <si>
    <t>tLocTerm.Participation1* tLocTerm.Participation2</t>
  </si>
  <si>
    <t>NULL</t>
  </si>
  <si>
    <t>A</t>
  </si>
  <si>
    <t>PP</t>
  </si>
  <si>
    <t>RowVersion</t>
  </si>
  <si>
    <t>EditedBy</t>
  </si>
  <si>
    <t>EnteredBy</t>
  </si>
  <si>
    <t>UserDefined5</t>
  </si>
  <si>
    <t>UserDefined4</t>
  </si>
  <si>
    <t>UserDefined3</t>
  </si>
  <si>
    <t>UserDefined2</t>
  </si>
  <si>
    <t>UserDefined1</t>
  </si>
  <si>
    <t>EditedDate</t>
  </si>
  <si>
    <t>EnteredDate</t>
  </si>
  <si>
    <t>StatusCode</t>
  </si>
  <si>
    <t>ExpiringContractID</t>
  </si>
  <si>
    <t>Branch</t>
  </si>
  <si>
    <t>InsuredName</t>
  </si>
  <si>
    <t>PolicyForm</t>
  </si>
  <si>
    <t>UserLineOfBusiness</t>
  </si>
  <si>
    <t>ExpirationDate</t>
  </si>
  <si>
    <t>PerilSetCode</t>
  </si>
  <si>
    <t>SubmitStatusCode</t>
  </si>
  <si>
    <t>ContractTypeCode</t>
  </si>
  <si>
    <t>ContractID</t>
  </si>
  <si>
    <t>ExposureSetSID</t>
  </si>
  <si>
    <t>ContractSID</t>
  </si>
  <si>
    <t>CompanySID</t>
  </si>
  <si>
    <t>ExposureSetName</t>
  </si>
  <si>
    <t>LayerSID</t>
  </si>
  <si>
    <t>LayerID</t>
  </si>
  <si>
    <t>OccLimitTypeCode</t>
  </si>
  <si>
    <t>OccTotalLimit</t>
  </si>
  <si>
    <t>OccParticipation</t>
  </si>
  <si>
    <t>OccTotalParticipation</t>
  </si>
  <si>
    <t>AttachmentPoint</t>
  </si>
  <si>
    <t>DeductibleTypeCode</t>
  </si>
  <si>
    <t>Deductible1</t>
  </si>
  <si>
    <t>Deductible2</t>
  </si>
  <si>
    <t>Premium</t>
  </si>
  <si>
    <t>ExhaustionSequence</t>
  </si>
  <si>
    <t>LayerConditionSID</t>
  </si>
  <si>
    <t>LayerConditionTypeCode</t>
  </si>
  <si>
    <t>AppliesToTag</t>
  </si>
  <si>
    <t>OccLimit1</t>
  </si>
  <si>
    <t>OccLimit2</t>
  </si>
  <si>
    <t>OccLimit3</t>
  </si>
  <si>
    <t>OccLimit4</t>
  </si>
  <si>
    <t>Attachment1</t>
  </si>
  <si>
    <t>Attachment2</t>
  </si>
  <si>
    <t>Attachment3</t>
  </si>
  <si>
    <t>Attachment4</t>
  </si>
  <si>
    <t>InuringSequenceNumber</t>
  </si>
  <si>
    <t>ParentLayerConditionSID</t>
  </si>
  <si>
    <t>SUB</t>
  </si>
  <si>
    <t>AOP</t>
  </si>
  <si>
    <t>LocTermSID</t>
  </si>
  <si>
    <t>LocationSID</t>
  </si>
  <si>
    <t>LimitTypeCode</t>
  </si>
  <si>
    <t>Limit1</t>
  </si>
  <si>
    <t>Limit2</t>
  </si>
  <si>
    <t>Limit3</t>
  </si>
  <si>
    <t>Limit4</t>
  </si>
  <si>
    <t>Deductible3</t>
  </si>
  <si>
    <t>Deductible4</t>
  </si>
  <si>
    <t>CededAmount</t>
  </si>
  <si>
    <t>Participation1</t>
  </si>
  <si>
    <t>Participation2</t>
  </si>
  <si>
    <t>C</t>
  </si>
  <si>
    <t>ISOBIN</t>
  </si>
  <si>
    <t>LocationID</t>
  </si>
  <si>
    <t>LocationName</t>
  </si>
  <si>
    <t>ReplacementValueA</t>
  </si>
  <si>
    <t>ReplacementValueB</t>
  </si>
  <si>
    <t>ReplacementValueC</t>
  </si>
  <si>
    <t>ReplacementValueD</t>
  </si>
  <si>
    <t>ReplacementValueDaysCovered</t>
  </si>
  <si>
    <t>PerDiemRate</t>
  </si>
  <si>
    <t>TotalReplacementValue</t>
  </si>
  <si>
    <t>Territory</t>
  </si>
  <si>
    <t>LocationGroup</t>
  </si>
  <si>
    <t>IsPrimaryLocation</t>
  </si>
  <si>
    <t>ParentLocationSID</t>
  </si>
  <si>
    <t>GeographySID</t>
  </si>
  <si>
    <t>CRESTACode</t>
  </si>
  <si>
    <t>CRESTAName</t>
  </si>
  <si>
    <t>SubareaCode</t>
  </si>
  <si>
    <t>SubareaName</t>
  </si>
  <si>
    <t>PostalName</t>
  </si>
  <si>
    <t>Subarea2Code</t>
  </si>
  <si>
    <t>Subarea2Name</t>
  </si>
  <si>
    <t>Address</t>
  </si>
  <si>
    <t>Zip9</t>
  </si>
  <si>
    <t>ValidatorMatchCode</t>
  </si>
  <si>
    <t>EnhancedGeoMatchLevelCode</t>
  </si>
  <si>
    <t>GeoMatchLevelCode</t>
  </si>
  <si>
    <t>GeocoderCode</t>
  </si>
  <si>
    <t>AIROccupancyCode</t>
  </si>
  <si>
    <t>AIRConstructionCodeA</t>
  </si>
  <si>
    <t>AIRConstructionCodeB</t>
  </si>
  <si>
    <t>UserOccupancySchemeCode</t>
  </si>
  <si>
    <t>UserOccupancyCode</t>
  </si>
  <si>
    <t>UserConstructionSchemeCode</t>
  </si>
  <si>
    <t>UserConstructionCodeA</t>
  </si>
  <si>
    <t>UserConstructionCodeB</t>
  </si>
  <si>
    <t>RiskCount</t>
  </si>
  <si>
    <t>Stories</t>
  </si>
  <si>
    <t>BuildingHeightUnitCode</t>
  </si>
  <si>
    <t>GrossArea</t>
  </si>
  <si>
    <t>GrossAreaUnitCode</t>
  </si>
  <si>
    <t>GeoPoint</t>
  </si>
  <si>
    <t>AuditStatusCode</t>
  </si>
  <si>
    <t>NonCATGroundUpLoss</t>
  </si>
  <si>
    <t>UserGeoMatchLevel</t>
  </si>
  <si>
    <t>USER</t>
  </si>
  <si>
    <t>GEO</t>
  </si>
  <si>
    <t>AIR</t>
  </si>
  <si>
    <t>SQFT</t>
  </si>
  <si>
    <t>ABC</t>
  </si>
  <si>
    <t>NONE</t>
  </si>
  <si>
    <t>San Francisco</t>
  </si>
  <si>
    <t>POST</t>
  </si>
  <si>
    <t>SUBA</t>
  </si>
  <si>
    <t>CNTY</t>
  </si>
  <si>
    <t>MatchNone</t>
  </si>
  <si>
    <t>TIG</t>
  </si>
  <si>
    <t>Match A</t>
  </si>
  <si>
    <t>Suffolk</t>
  </si>
  <si>
    <t>BOSTON</t>
  </si>
  <si>
    <t>ADDR</t>
  </si>
  <si>
    <t>AdjacentBuildingHeight</t>
  </si>
  <si>
    <t>AppurtenantStructureCode</t>
  </si>
  <si>
    <t>BrickVeneerCode</t>
  </si>
  <si>
    <t>BuildingConditionCode</t>
  </si>
  <si>
    <t>BuildingExteriorOpeningCode</t>
  </si>
  <si>
    <t>BuildingShapeCode</t>
  </si>
  <si>
    <t>ChimneyCode</t>
  </si>
  <si>
    <t>ColdFormedTubeCode</t>
  </si>
  <si>
    <t>ColumnBasementCode</t>
  </si>
  <si>
    <t>CustomFloodStandardOfProtection</t>
  </si>
  <si>
    <t>CustomFloodZoneCode</t>
  </si>
  <si>
    <t>EquipmentCode</t>
  </si>
  <si>
    <t>ExternalDoorCode</t>
  </si>
  <si>
    <t>ExtraData</t>
  </si>
  <si>
    <t>FloorAreaUnitCode</t>
  </si>
  <si>
    <t>FloorOfInterest</t>
  </si>
  <si>
    <t>FoundationCode</t>
  </si>
  <si>
    <t>FoundationConnectionCode</t>
  </si>
  <si>
    <t>GlassPercentCode</t>
  </si>
  <si>
    <t>GlassTypeCode</t>
  </si>
  <si>
    <t>InternalPartitionCode</t>
  </si>
  <si>
    <t>ISValueCode</t>
  </si>
  <si>
    <t>LargeMissileCode</t>
  </si>
  <si>
    <t>LatticeCode</t>
  </si>
  <si>
    <t>MultiStoryHallCode</t>
  </si>
  <si>
    <t>OrnamentationCode</t>
  </si>
  <si>
    <t>PoundingCode</t>
  </si>
  <si>
    <t>ProjectCompletion</t>
  </si>
  <si>
    <t>ProjectPhaseCode</t>
  </si>
  <si>
    <t>RedundancyCode</t>
  </si>
  <si>
    <t>RetrofitCode</t>
  </si>
  <si>
    <t>RoofAnchorageCode</t>
  </si>
  <si>
    <t>RoofAttachedStructureCode</t>
  </si>
  <si>
    <t>RoofCoverAttachCode</t>
  </si>
  <si>
    <t>RoofCoverCode</t>
  </si>
  <si>
    <t>RoofDeckAttachCode</t>
  </si>
  <si>
    <t>RoofDeckCode</t>
  </si>
  <si>
    <t>RoofGeometryCode</t>
  </si>
  <si>
    <t>RoofPitchCode</t>
  </si>
  <si>
    <t>SealOfApprovalCode</t>
  </si>
  <si>
    <t>ShapeIrregularityCode</t>
  </si>
  <si>
    <t>ShortColumnCode</t>
  </si>
  <si>
    <t>SmallDebrisCode</t>
  </si>
  <si>
    <t>SoftStoryCode</t>
  </si>
  <si>
    <t>SpecialConstructionCode</t>
  </si>
  <si>
    <t>TallOneStoryCode</t>
  </si>
  <si>
    <t>TankCode</t>
  </si>
  <si>
    <t>TerrainRoughnessCode</t>
  </si>
  <si>
    <t>TorsionCode</t>
  </si>
  <si>
    <t>TransitionInSRCCode</t>
  </si>
  <si>
    <t>TreeExposureCode</t>
  </si>
  <si>
    <t>WallAttachedStructureCode</t>
  </si>
  <si>
    <t>WallCode</t>
  </si>
  <si>
    <t>WallSidingCode</t>
  </si>
  <si>
    <t>WaterHeaterCode</t>
  </si>
  <si>
    <t>WeldingCode</t>
  </si>
  <si>
    <t>WindowProtectionCode</t>
  </si>
  <si>
    <t>BasementFinishTypeCode</t>
  </si>
  <si>
    <t>BaseFloodElevationUnitCode</t>
  </si>
  <si>
    <t>ContentVulnerabilityCode</t>
  </si>
  <si>
    <t>CustomElevation</t>
  </si>
  <si>
    <t>CustomElevationUnitCode</t>
  </si>
  <si>
    <t>FIRMComplianceCode</t>
  </si>
  <si>
    <t>FirstFloorHeightUnitCode</t>
  </si>
  <si>
    <t>RoofHailImpactResistanceCode</t>
  </si>
  <si>
    <t>ServiceEquipmentProtectionCode</t>
  </si>
  <si>
    <t>PPCCode</t>
  </si>
  <si>
    <t>IsFireSprinklerAvailable</t>
  </si>
  <si>
    <t>ISOOccupancyCode</t>
  </si>
  <si>
    <t>ISOConstructionCode</t>
  </si>
  <si>
    <t>IBHSFortifiedCode</t>
  </si>
  <si>
    <t>DefensibleSpace</t>
  </si>
  <si>
    <t>FirewiseCommunityParticipation</t>
  </si>
  <si>
    <t>Columnwise</t>
  </si>
  <si>
    <t>0x00000000000007D1</t>
  </si>
  <si>
    <t>Rowwise</t>
  </si>
  <si>
    <t>0x00000000000007D2</t>
  </si>
  <si>
    <t>AIR-WORLDWIDE\i82465</t>
  </si>
  <si>
    <t>0x00000000000007D3</t>
  </si>
  <si>
    <t>0x00000000000007D4</t>
  </si>
  <si>
    <t>0x00000000000007D5</t>
  </si>
  <si>
    <t>0x00000000000007D6</t>
  </si>
  <si>
    <t>0x00000000000007D7</t>
  </si>
  <si>
    <t>0x00000000000007D8</t>
  </si>
  <si>
    <t>0x00000000000007D9</t>
  </si>
  <si>
    <t>FL_OTHER</t>
  </si>
  <si>
    <t>0x00000000000007DA</t>
  </si>
  <si>
    <t>FL_HH</t>
  </si>
  <si>
    <t>0x00000000000007DB</t>
  </si>
  <si>
    <t>TC_OTHER</t>
  </si>
  <si>
    <t>0x00000000000007DC</t>
  </si>
  <si>
    <t>TC_TIER1</t>
  </si>
  <si>
    <t>0x00000000000007DD</t>
  </si>
  <si>
    <t>EQ_OTHER</t>
  </si>
  <si>
    <t>0x00000000000007DE</t>
  </si>
  <si>
    <t>EQ_CALIFORNIA</t>
  </si>
  <si>
    <t>0x00000000000007DF</t>
  </si>
  <si>
    <t>0x00000000000007E0</t>
  </si>
  <si>
    <t>0x00000000000007E1</t>
  </si>
  <si>
    <t>0x00000000000007E2</t>
  </si>
  <si>
    <t>0x00000000000007E3</t>
  </si>
  <si>
    <t>0x00000000000007E4</t>
  </si>
  <si>
    <t>0x00000000000007E5</t>
  </si>
  <si>
    <t>0x00000000000007E6</t>
  </si>
  <si>
    <t>0x00000000000007E7</t>
  </si>
  <si>
    <t>0x00000000000007E8</t>
  </si>
  <si>
    <t>0x00000000000007E9</t>
  </si>
  <si>
    <t>0x00000000000007EA</t>
  </si>
  <si>
    <t>0x00000000000007EB</t>
  </si>
  <si>
    <t>0x00000000000007EC</t>
  </si>
  <si>
    <t>0x00000000000007ED</t>
  </si>
  <si>
    <t>0x00000000000007EE</t>
  </si>
  <si>
    <t>0x00000000000007EF</t>
  </si>
  <si>
    <t>0x00000000000007F0</t>
  </si>
  <si>
    <t>0x00000000000007F1</t>
  </si>
  <si>
    <t>0x00000000000007F2</t>
  </si>
  <si>
    <t>0x00000000000007F3</t>
  </si>
  <si>
    <t>0x00000000000007F4</t>
  </si>
  <si>
    <t>0x0000000000000805</t>
  </si>
  <si>
    <t>0x0000000000000806</t>
  </si>
  <si>
    <t>0x0000000000000807</t>
  </si>
  <si>
    <t>0x0000000000000808</t>
  </si>
  <si>
    <t>0x0000000000000809</t>
  </si>
  <si>
    <t>0x000000000000080A</t>
  </si>
  <si>
    <t>0x000000000000080B</t>
  </si>
  <si>
    <t>0x000000000000080C</t>
  </si>
  <si>
    <t>0x000000000000080D</t>
  </si>
  <si>
    <t>0x000000000000080E</t>
  </si>
  <si>
    <t>0x000000000000080F</t>
  </si>
  <si>
    <t>0x0000000000000810</t>
  </si>
  <si>
    <t>0x0000000000000811</t>
  </si>
  <si>
    <t>0x0000000000000812</t>
  </si>
  <si>
    <t>0x0000000000000813</t>
  </si>
  <si>
    <t>0x0000000000000814</t>
  </si>
  <si>
    <t>0x0000000000000815</t>
  </si>
  <si>
    <t>0x0000000000000816</t>
  </si>
  <si>
    <t>0x0000000000000817</t>
  </si>
  <si>
    <t>0x0000000000000818</t>
  </si>
  <si>
    <t>0x0000000000000819</t>
  </si>
  <si>
    <t>0x000000000000081A</t>
  </si>
  <si>
    <t>0x000000000000081B</t>
  </si>
  <si>
    <t>0x000000000000081C</t>
  </si>
  <si>
    <t>141 Dartmouth Street</t>
  </si>
  <si>
    <t>BLCK</t>
  </si>
  <si>
    <t>0x00000000000007F5</t>
  </si>
  <si>
    <t>0x00000000000007F6</t>
  </si>
  <si>
    <t>0x00000000000007F7</t>
  </si>
  <si>
    <t>1_EQ</t>
  </si>
  <si>
    <t>0x00000000000007F8</t>
  </si>
  <si>
    <t>1_TC</t>
  </si>
  <si>
    <t>0x00000000000007F9</t>
  </si>
  <si>
    <t>1_FL</t>
  </si>
  <si>
    <t>0x00000000000007FA</t>
  </si>
  <si>
    <t>1_AOP</t>
  </si>
  <si>
    <t>0x00000000000007FB</t>
  </si>
  <si>
    <t>2_EQ</t>
  </si>
  <si>
    <t>0x00000000000007FC</t>
  </si>
  <si>
    <t>2_TC</t>
  </si>
  <si>
    <t>0x00000000000007FD</t>
  </si>
  <si>
    <t>2_FL</t>
  </si>
  <si>
    <t>0x00000000000007FE</t>
  </si>
  <si>
    <t>2_AOP</t>
  </si>
  <si>
    <t>0x00000000000007FF</t>
  </si>
  <si>
    <t>3_EQ</t>
  </si>
  <si>
    <t>0x0000000000000801</t>
  </si>
  <si>
    <t>3_TC</t>
  </si>
  <si>
    <t>0x0000000000000802</t>
  </si>
  <si>
    <t>3_FL</t>
  </si>
  <si>
    <t>0x0000000000000803</t>
  </si>
  <si>
    <t>3_AOP</t>
  </si>
  <si>
    <t>0x0000000000000804</t>
  </si>
  <si>
    <t>0x000000000000081D</t>
  </si>
  <si>
    <t>0x000000000000081E</t>
  </si>
  <si>
    <t>0x000000000000081F</t>
  </si>
  <si>
    <t>0x0000000000000820</t>
  </si>
  <si>
    <t>0x0000000000000821</t>
  </si>
  <si>
    <t>0x0000000000000822</t>
  </si>
  <si>
    <t>0x0000000000000823</t>
  </si>
  <si>
    <t>0x0000000000000824</t>
  </si>
  <si>
    <t>0x0000000000000825</t>
  </si>
  <si>
    <t>0x0000000000000826</t>
  </si>
  <si>
    <t>0x0000000000000827</t>
  </si>
  <si>
    <t>0x0000000000000828</t>
  </si>
  <si>
    <t>tcontract.PerilSetCode</t>
  </si>
  <si>
    <t>OED_AddressMatch</t>
  </si>
  <si>
    <t>Post</t>
  </si>
  <si>
    <t>Area</t>
  </si>
  <si>
    <t>CRES</t>
  </si>
  <si>
    <t>ZIP9</t>
  </si>
  <si>
    <t xml:space="preserve">Any Other </t>
  </si>
  <si>
    <t>Keep Blank</t>
  </si>
  <si>
    <t>Unit Mapping</t>
  </si>
  <si>
    <t>OED</t>
  </si>
  <si>
    <t>FT</t>
  </si>
  <si>
    <t>AC</t>
  </si>
  <si>
    <t>HA</t>
  </si>
  <si>
    <t>Looks like in Column wise  terms file, the LocfFeature records did not get values in the database</t>
  </si>
  <si>
    <t>AIR PerilSetCode     </t>
  </si>
  <si>
    <t>AIR Peril</t>
  </si>
  <si>
    <t>OED PerilCode</t>
  </si>
  <si>
    <t>PEA</t>
  </si>
  <si>
    <t>PPH+PSH+PWH</t>
  </si>
  <si>
    <t>PNC+PWX+PTR</t>
  </si>
  <si>
    <t>PNC+PEA+PPH+PFL+PSH+PWA+PTR</t>
  </si>
  <si>
    <t>Wind</t>
  </si>
  <si>
    <t>SevereThunderstorm</t>
  </si>
  <si>
    <t>EarthquakeShake</t>
  </si>
  <si>
    <t>FireFollowing</t>
  </si>
  <si>
    <t>CoastalFlood</t>
  </si>
  <si>
    <t>Terrorism</t>
  </si>
  <si>
    <t>WinterStorm</t>
  </si>
  <si>
    <t>SprinklerLeakage</t>
  </si>
  <si>
    <t>StormSurge</t>
  </si>
  <si>
    <t>Wildfire/Bushfire</t>
  </si>
  <si>
    <t>InlandFlood</t>
  </si>
  <si>
    <t>Tsunami</t>
  </si>
  <si>
    <t>NonCat</t>
  </si>
  <si>
    <t>Landslide</t>
  </si>
  <si>
    <t>Liquefaction</t>
  </si>
  <si>
    <t>PrecipitationFlood</t>
  </si>
  <si>
    <t>AIR Code</t>
  </si>
  <si>
    <t>OED Code</t>
  </si>
  <si>
    <t>203; 2031</t>
  </si>
  <si>
    <t>213; 2131</t>
  </si>
  <si>
    <t>214; 2141</t>
  </si>
  <si>
    <t>221; 2211</t>
  </si>
  <si>
    <t>222; 2221</t>
  </si>
  <si>
    <t>223; 2231</t>
  </si>
  <si>
    <t>224; 2241</t>
  </si>
  <si>
    <t>225; 2251</t>
  </si>
  <si>
    <t>226; 2261</t>
  </si>
  <si>
    <t>227; 2271</t>
  </si>
  <si>
    <t>228; 2281</t>
  </si>
  <si>
    <t>N/A</t>
  </si>
  <si>
    <t>261-312</t>
  </si>
  <si>
    <t>258; 800</t>
  </si>
  <si>
    <t>OED PerilText</t>
  </si>
  <si>
    <t>AIR Peril Text</t>
  </si>
  <si>
    <t>WTC</t>
  </si>
  <si>
    <t>PWH</t>
  </si>
  <si>
    <t>XSL;XTD;XHL</t>
  </si>
  <si>
    <t>PWX</t>
  </si>
  <si>
    <t>QEQ</t>
  </si>
  <si>
    <t>PES</t>
  </si>
  <si>
    <t>QFF</t>
  </si>
  <si>
    <t>PFF</t>
  </si>
  <si>
    <t>WSS</t>
  </si>
  <si>
    <t>PSH</t>
  </si>
  <si>
    <t>MNT;MTR</t>
  </si>
  <si>
    <t>PTR</t>
  </si>
  <si>
    <t>ZST;ZSN;ZIC;ZFZ</t>
  </si>
  <si>
    <t>PWW</t>
  </si>
  <si>
    <t>QSL</t>
  </si>
  <si>
    <t>PSL</t>
  </si>
  <si>
    <t>BBF</t>
  </si>
  <si>
    <t>PWB</t>
  </si>
  <si>
    <t>ORF;OSF</t>
  </si>
  <si>
    <t>PFL</t>
  </si>
  <si>
    <t>QTS</t>
  </si>
  <si>
    <t>PTS</t>
  </si>
  <si>
    <t>BFR</t>
  </si>
  <si>
    <t>PNC</t>
  </si>
  <si>
    <t>QLS</t>
  </si>
  <si>
    <t>PLS</t>
  </si>
  <si>
    <t>QLF</t>
  </si>
  <si>
    <t>PPH</t>
  </si>
  <si>
    <t>QEQ;QFF;QSL;QLS;QTS;BBF</t>
  </si>
  <si>
    <t>ORF;OSF;WSS;WTC;WSS</t>
  </si>
  <si>
    <t>BFR;XSL;XTD;XHL;MNT;MTR;ZST;ZSN;ZIC;ZFZ</t>
  </si>
  <si>
    <t>QEQ;QFF;QSL;QLS;QTS;BBF;ORF;OSF;WSS;WTC;WSS;BFR;XSL;XTD;XHL;MNT;MTR;ZST;ZSN;ZIC;ZFZ;ORF;OSF</t>
  </si>
  <si>
    <t>EQ, FF, LS, SL, TS, WF</t>
  </si>
  <si>
    <t>IF</t>
  </si>
  <si>
    <t>CF, PF, SU, TC</t>
  </si>
  <si>
    <t>NC, ST, TR, WS</t>
  </si>
  <si>
    <t>PerilSet</t>
  </si>
  <si>
    <t>Peril</t>
  </si>
  <si>
    <t>OED Peril Text</t>
  </si>
  <si>
    <t>PerilText_OED</t>
  </si>
  <si>
    <t>AG</t>
  </si>
  <si>
    <t>Multi-peril Crop</t>
  </si>
  <si>
    <t>OO1</t>
  </si>
  <si>
    <t>Inland Flood</t>
  </si>
  <si>
    <t>CF</t>
  </si>
  <si>
    <t>Coastal Flood</t>
  </si>
  <si>
    <t>Coastal Flood, Precipitation Flood, Storm Surge, Wind</t>
  </si>
  <si>
    <t>CH</t>
  </si>
  <si>
    <t>Crop Hail</t>
  </si>
  <si>
    <t>BFR;XX1;MM1;ZZ1</t>
  </si>
  <si>
    <t>NonCat, Severe Thunderstorm, Terrorism, Winter Storm</t>
  </si>
  <si>
    <t>EQ</t>
  </si>
  <si>
    <t>Earthquake Shake</t>
  </si>
  <si>
    <t>Earthquake Shake, Fire Following, Landslide, Sprinkler Leakage, Tsunami, Wildfire/Bushfire</t>
  </si>
  <si>
    <t>FF</t>
  </si>
  <si>
    <t>Fire Following</t>
  </si>
  <si>
    <t>CF, EQ, FF, IF, LS, NC, PF, SL, ST, SU, TC, TR, TS, WF, WS</t>
  </si>
  <si>
    <t>Coastal Flood, Earthquake Shake, Fire Following, Inland Flood, Landslide, NonCat, Precipitation Flood, Severe Thunderstorm, Sprinkler Leakage, Storm Surge, Terrorism, Tsunami, Wildfire/Bushfire, Wind, Winter Storm</t>
  </si>
  <si>
    <t>HL</t>
  </si>
  <si>
    <t>Hail</t>
  </si>
  <si>
    <t>XHL</t>
  </si>
  <si>
    <t>LQ</t>
  </si>
  <si>
    <t>LS</t>
  </si>
  <si>
    <t>PF</t>
  </si>
  <si>
    <t>NC</t>
  </si>
  <si>
    <t>TR</t>
  </si>
  <si>
    <t>PD</t>
  </si>
  <si>
    <t>Property Damage (Cyber)</t>
  </si>
  <si>
    <t>SL</t>
  </si>
  <si>
    <t>Precipitation Flood</t>
  </si>
  <si>
    <t>PN</t>
  </si>
  <si>
    <t>Pandemic</t>
  </si>
  <si>
    <t>SB</t>
  </si>
  <si>
    <t>Security Breach (Cyber)</t>
  </si>
  <si>
    <t>Sprinkler Leakage</t>
  </si>
  <si>
    <t>ST</t>
  </si>
  <si>
    <t>Severe Thunderstorm</t>
  </si>
  <si>
    <t>XX1</t>
  </si>
  <si>
    <t>SU</t>
  </si>
  <si>
    <t>Storm Surge</t>
  </si>
  <si>
    <t>TC</t>
  </si>
  <si>
    <t>WW2</t>
  </si>
  <si>
    <t>TD</t>
  </si>
  <si>
    <t>Tornado</t>
  </si>
  <si>
    <t>XTD</t>
  </si>
  <si>
    <t>MM1</t>
  </si>
  <si>
    <t/>
  </si>
  <si>
    <t>TS</t>
  </si>
  <si>
    <t>WF</t>
  </si>
  <si>
    <t>WS</t>
  </si>
  <si>
    <t>Winter Storm</t>
  </si>
  <si>
    <t>ZZ1</t>
  </si>
  <si>
    <t>QEQ;QFF;QLS;QSL;QTS;BBF</t>
  </si>
  <si>
    <t>conc</t>
  </si>
  <si>
    <t>tlc.PerilSetcode</t>
  </si>
  <si>
    <t>tlc.LayerSID</t>
  </si>
  <si>
    <t>Conc</t>
  </si>
  <si>
    <t>1_1_139916</t>
  </si>
  <si>
    <t>1_1_4369</t>
  </si>
  <si>
    <t>1_1_2048</t>
  </si>
  <si>
    <t>1_1_65634</t>
  </si>
  <si>
    <t>2_1_139916</t>
  </si>
  <si>
    <t>2_1_4369</t>
  </si>
  <si>
    <t>2_1_2048</t>
  </si>
  <si>
    <t>2_1_65634</t>
  </si>
  <si>
    <t>3_1_139916</t>
  </si>
  <si>
    <t>3_1_4369</t>
  </si>
  <si>
    <t>3_1_2048</t>
  </si>
  <si>
    <t>3_1_65634</t>
  </si>
  <si>
    <t>4_2_139916</t>
  </si>
  <si>
    <t>5_2_4369</t>
  </si>
  <si>
    <t>6_2_2048</t>
  </si>
  <si>
    <t>7_2_65634</t>
  </si>
  <si>
    <t>8_2_139916</t>
  </si>
  <si>
    <t>9_2_4369</t>
  </si>
  <si>
    <t>10_2_2048</t>
  </si>
  <si>
    <t>11_2_65634</t>
  </si>
  <si>
    <t>12_2_139916</t>
  </si>
  <si>
    <t>13_2_4369</t>
  </si>
  <si>
    <t>14_2_2048</t>
  </si>
  <si>
    <t>15_2_65634</t>
  </si>
  <si>
    <t>LookUp tlt</t>
  </si>
  <si>
    <t>LookUp tlc</t>
  </si>
  <si>
    <t>LookUp tlt using conc</t>
  </si>
  <si>
    <t>tlt.LocTermSID</t>
  </si>
  <si>
    <t>tLocTerm</t>
  </si>
  <si>
    <t>step1</t>
  </si>
  <si>
    <t>step2</t>
  </si>
  <si>
    <t>step3</t>
  </si>
  <si>
    <t>step4</t>
  </si>
  <si>
    <t>concatenate</t>
  </si>
  <si>
    <t>lookUp, take first matching LayerConditionSID</t>
  </si>
  <si>
    <t>Step 0</t>
  </si>
  <si>
    <t>Ptlc</t>
  </si>
  <si>
    <t>using AppliesToTag,ContractSID, we can get LayerConditionSID as the CondNumber for LayerConditionFile to AccountFile</t>
  </si>
  <si>
    <t>layerSID</t>
  </si>
  <si>
    <t>Query results Shivam</t>
  </si>
  <si>
    <t>RoofEquipment</t>
  </si>
  <si>
    <t>RoofFrame</t>
  </si>
  <si>
    <t>RoofMaintenance</t>
  </si>
  <si>
    <t>BuildingCondition</t>
  </si>
  <si>
    <t>RoofAttachedStructures</t>
  </si>
  <si>
    <t>RoofDeck</t>
  </si>
  <si>
    <t>RoofPitch</t>
  </si>
  <si>
    <t>RoofAnchorage</t>
  </si>
  <si>
    <t>RoofDeckAttachment</t>
  </si>
  <si>
    <t>RoofCoverAttachment</t>
  </si>
  <si>
    <t>GlassType</t>
  </si>
  <si>
    <t>LatticeType</t>
  </si>
  <si>
    <t>FloodZone</t>
  </si>
  <si>
    <t>SoftStory</t>
  </si>
  <si>
    <t>Basement</t>
  </si>
  <si>
    <t>WindowProtection</t>
  </si>
  <si>
    <t>FoundationType</t>
  </si>
  <si>
    <t>WallAttachedStructure</t>
  </si>
  <si>
    <t>AppurtenantStructure</t>
  </si>
  <si>
    <t>ConstructionQuality</t>
  </si>
  <si>
    <t>GroundEquipment</t>
  </si>
  <si>
    <t>EquipmentBracing</t>
  </si>
  <si>
    <t>Flashing</t>
  </si>
  <si>
    <t>BuildingShape</t>
  </si>
  <si>
    <t>ShapeIrregularity</t>
  </si>
  <si>
    <t>Pounding</t>
  </si>
  <si>
    <t>Ornamentation</t>
  </si>
  <si>
    <t>SpecialEQConstruction</t>
  </si>
  <si>
    <t>Retrofit</t>
  </si>
  <si>
    <t>CrippleWall</t>
  </si>
  <si>
    <t>FoundationConnection</t>
  </si>
  <si>
    <t>ShortColumn</t>
  </si>
  <si>
    <t>Fatigue</t>
  </si>
  <si>
    <t>Cladding</t>
  </si>
  <si>
    <t>BIPreparedness</t>
  </si>
  <si>
    <t>BIRedundancy</t>
  </si>
  <si>
    <t>FirstFloorHeightUnit</t>
  </si>
  <si>
    <t>Datum</t>
  </si>
  <si>
    <t>GroundElevation</t>
  </si>
  <si>
    <t>GroundElevationUnit</t>
  </si>
  <si>
    <t>Tank</t>
  </si>
  <si>
    <t>Redundancy</t>
  </si>
  <si>
    <t>InternalPartition</t>
  </si>
  <si>
    <t>ExternalDoors</t>
  </si>
  <si>
    <t>Torsion</t>
  </si>
  <si>
    <t>MechanicalEquipmentSide</t>
  </si>
  <si>
    <t>ContentsWindVuln</t>
  </si>
  <si>
    <t>ContentsFloodVuln</t>
  </si>
  <si>
    <t>ContentsQuakeVuln</t>
  </si>
  <si>
    <t>SmallDebris</t>
  </si>
  <si>
    <t>FloodDefenseHeight</t>
  </si>
  <si>
    <t>FloodDefenseHeightUnit</t>
  </si>
  <si>
    <t>FloodDebrisResilience</t>
  </si>
  <si>
    <t>BaseFloodElevationUnit</t>
  </si>
  <si>
    <t>BuildingHeightUnit</t>
  </si>
  <si>
    <t>BuildingValuation</t>
  </si>
  <si>
    <t>TreeExposure</t>
  </si>
  <si>
    <t>Chimney</t>
  </si>
  <si>
    <t>BuildingType</t>
  </si>
  <si>
    <t>Packaging</t>
  </si>
  <si>
    <t>Protection</t>
  </si>
  <si>
    <t>SalvageProtection</t>
  </si>
  <si>
    <t>ValuablesStorage</t>
  </si>
  <si>
    <t>DaysHeld</t>
  </si>
  <si>
    <t>BrickVeneer</t>
  </si>
  <si>
    <t>FEMACompliance</t>
  </si>
  <si>
    <t>CustomFloodSOP</t>
  </si>
  <si>
    <t>CustomFloodZone</t>
  </si>
  <si>
    <t>MultiStoryHall</t>
  </si>
  <si>
    <t>BuildingExteriorOpening</t>
  </si>
  <si>
    <t>ServiceEquipmentProtection</t>
  </si>
  <si>
    <t>TallOneStory</t>
  </si>
  <si>
    <t>TerrainRoughness</t>
  </si>
  <si>
    <t>NumberOfEmployees</t>
  </si>
  <si>
    <t>Payroll</t>
  </si>
  <si>
    <t>XSUB2</t>
  </si>
  <si>
    <t>XSUBA</t>
  </si>
  <si>
    <t>WSS;OO1;WW2</t>
  </si>
  <si>
    <t>WSS;QEQ;QFF;OO1;QLS;BFR;QSL;XX1;WW2;MM1;QTS;BBF;ZZ1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</si>
</sst>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47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7" fontId="0" fillId="0" borderId="0" xfId="0" applyNumberFormat="1" applyAlignment="1">
      <alignment horizontal="center"/>
    </xf>
    <xf numFmtId="14" fontId="0" fillId="4" borderId="0" xfId="0" applyNumberForma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13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1" xfId="0" applyBorder="1"/>
    <xf numFmtId="0" fontId="0" fillId="3" borderId="1" xfId="0" applyFill="1" applyBorder="1"/>
    <xf numFmtId="0" fontId="0" fillId="3" borderId="0" xfId="0" applyFill="1" applyBorder="1"/>
    <xf numFmtId="0" fontId="0" fillId="0" borderId="13" xfId="0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4" fontId="0" fillId="4" borderId="1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0" xfId="3" applyNumberFormat="1" applyFont="1"/>
    <xf numFmtId="164" fontId="0" fillId="3" borderId="0" xfId="3" applyNumberFormat="1" applyFont="1" applyFill="1"/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" fillId="0" borderId="0" xfId="0" applyFont="1" applyAlignment="1">
      <alignment horizontal="center" wrapText="1"/>
    </xf>
  </cellXfs>
  <cellStyles count="4">
    <cellStyle name="Comma" xfId="3" builtinId="3"/>
    <cellStyle name="Excel Built-in Normal" xfId="2" xr:uid="{00000000-0005-0000-0000-000001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bhashis%20Barik/Xceedance/Validating%20CAT%20Models/Model%20Evaluation%20Tool/Oasis_Modex/AIR-OED/Noida/Final%20Files/CEDE_To_File/Open%20Exposure%20Data%20Spec_mapped_v4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ubhashis%20Barik/Xceedance/Validating%20CAT%20Models/Model%20Evaluation%20Tool/Oasis_Modex/AIR-OED/Noida/Final%20Files/Open%20Exposure%20Data%20Spec_mapped_v4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taTypes"/>
      <sheetName val="License_and_Notes"/>
      <sheetName val="Changes"/>
      <sheetName val="Difference_From_AIR"/>
      <sheetName val="CEDE_OEDTables"/>
      <sheetName val="LocTerms_Mapping_ForOEDFile"/>
      <sheetName val="Other Values"/>
      <sheetName val="MappingOEDInput"/>
      <sheetName val="LocTerms_Mapping_ForOEDDBFields"/>
      <sheetName val="LayerSublimit_Mapping"/>
      <sheetName val="OED CR Field Appendix"/>
      <sheetName val="AIR_SubLimit_Layer Combinations"/>
      <sheetName val="Sheet1"/>
      <sheetName val="Peril Values_Mapping"/>
      <sheetName val="Unit Mapping"/>
      <sheetName val="Occupancy_Cons_OED"/>
      <sheetName val="MultiFields"/>
      <sheetName val="CEDE_OEDTables_Re"/>
      <sheetName val="tExposure"/>
      <sheetName val="LocPol"/>
      <sheetName val="tLayerCondition"/>
      <sheetName val="LocCond"/>
      <sheetName val="Sublimit_Cond_FieldMapping"/>
      <sheetName val="tLocTerm"/>
      <sheetName val="LocTermMapping"/>
      <sheetName val="tLocation"/>
      <sheetName val="tContract"/>
      <sheetName val="tLayer"/>
      <sheetName val="OED_Info"/>
      <sheetName val="tLocFeature"/>
      <sheetName val="tExposureSet_tContract_Example"/>
      <sheetName val="tLayer_Example"/>
      <sheetName val="Policies"/>
      <sheetName val="PolicyFinancials"/>
      <sheetName val="Accounts_LOB_Producers"/>
      <sheetName val="tLayerCondition_Example"/>
      <sheetName val="tLayerCondLocXRef_Example"/>
      <sheetName val="tLocation_Example"/>
      <sheetName val="tLocFeature_Example"/>
      <sheetName val="tLocTerm_Example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taTypes"/>
      <sheetName val="License_and_Notes"/>
      <sheetName val="Changes"/>
      <sheetName val="Difference_From_AIR"/>
      <sheetName val="CEDE_OEDTables"/>
      <sheetName val="LocTerms_Mapping_ForOEDFile"/>
      <sheetName val="Other Values"/>
      <sheetName val="MappingOEDInput"/>
      <sheetName val="LocTerms_Mapping_ForOEDDBFields"/>
      <sheetName val="LayerSublimit_Mapping"/>
      <sheetName val="OED CR Field Appendix"/>
      <sheetName val="AIR_SubLimit_Layer Combinations"/>
      <sheetName val="Sheet1"/>
      <sheetName val="Peril Values_Mapping"/>
      <sheetName val="Unit Mapping"/>
      <sheetName val="Occupancy_Cons_OED"/>
      <sheetName val="MultiFields"/>
      <sheetName val="CEDE_OEDTables_Re"/>
      <sheetName val="tExposure"/>
      <sheetName val="LocPol"/>
      <sheetName val="tLayerCondition"/>
      <sheetName val="LocCond"/>
      <sheetName val="Sublimit_Cond_FieldMapping"/>
      <sheetName val="tLocTerm"/>
      <sheetName val="LocTermMapping"/>
      <sheetName val="tLocation"/>
      <sheetName val="tContract"/>
      <sheetName val="tLayer"/>
      <sheetName val="OED_Info"/>
      <sheetName val="tLocFeature"/>
      <sheetName val="tExposureSet_tContract_Example"/>
      <sheetName val="tLayer_Example"/>
      <sheetName val="Policies"/>
      <sheetName val="PolicyFinancials"/>
      <sheetName val="Accounts_LOB_Producers"/>
      <sheetName val="tLayerCondition_Example"/>
      <sheetName val="tLayerCondLocXRef_Example"/>
      <sheetName val="tLocation_Example"/>
      <sheetName val="tLocFeature_Example"/>
      <sheetName val="tLocTerm_Example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91D0-4BE6-42A8-B0C8-690FCDBADD51}">
  <dimension ref="A2:GW27"/>
  <sheetViews>
    <sheetView tabSelected="1" zoomScale="70" zoomScaleNormal="7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4" sqref="A4"/>
    </sheetView>
  </sheetViews>
  <sheetFormatPr defaultRowHeight="15" x14ac:dyDescent="0.25"/>
  <cols>
    <col min="1" max="1" width="32.7109375" bestFit="1" customWidth="1"/>
    <col min="2" max="2" width="20.7109375" bestFit="1" customWidth="1"/>
    <col min="3" max="3" width="21.42578125" bestFit="1" customWidth="1"/>
    <col min="4" max="4" width="25.140625" bestFit="1" customWidth="1"/>
    <col min="5" max="5" width="25.28515625" bestFit="1" customWidth="1"/>
    <col min="6" max="6" width="18.140625" bestFit="1" customWidth="1"/>
    <col min="7" max="7" width="28.5703125" bestFit="1" customWidth="1"/>
    <col min="8" max="8" width="19.42578125" bestFit="1" customWidth="1"/>
    <col min="9" max="9" width="17.42578125" bestFit="1" customWidth="1"/>
    <col min="10" max="10" width="25.140625" bestFit="1" customWidth="1"/>
    <col min="11" max="11" width="25.7109375" bestFit="1" customWidth="1"/>
    <col min="12" max="12" width="31.5703125" customWidth="1"/>
    <col min="13" max="13" width="17.28515625" bestFit="1" customWidth="1"/>
    <col min="14" max="14" width="23.140625" bestFit="1" customWidth="1"/>
    <col min="15" max="15" width="19.140625" bestFit="1" customWidth="1"/>
    <col min="16" max="16" width="20.7109375" bestFit="1" customWidth="1"/>
    <col min="17" max="17" width="18.85546875" bestFit="1" customWidth="1"/>
    <col min="18" max="18" width="22" bestFit="1" customWidth="1"/>
    <col min="19" max="19" width="14.28515625" bestFit="1" customWidth="1"/>
    <col min="20" max="20" width="20.28515625" bestFit="1" customWidth="1"/>
    <col min="21" max="21" width="21.28515625" bestFit="1" customWidth="1"/>
    <col min="22" max="24" width="15" bestFit="1" customWidth="1"/>
    <col min="25" max="25" width="13" bestFit="1" customWidth="1"/>
    <col min="26" max="26" width="15" bestFit="1" customWidth="1"/>
    <col min="27" max="27" width="13" bestFit="1" customWidth="1"/>
    <col min="28" max="28" width="15" bestFit="1" customWidth="1"/>
    <col min="29" max="29" width="13" bestFit="1" customWidth="1"/>
    <col min="30" max="30" width="15" bestFit="1" customWidth="1"/>
    <col min="31" max="31" width="13" bestFit="1" customWidth="1"/>
    <col min="32" max="32" width="30.7109375" customWidth="1"/>
    <col min="33" max="33" width="17" bestFit="1" customWidth="1"/>
    <col min="34" max="34" width="25.28515625" bestFit="1" customWidth="1"/>
    <col min="35" max="35" width="22.7109375" customWidth="1"/>
    <col min="36" max="36" width="30.7109375" bestFit="1" customWidth="1"/>
    <col min="37" max="37" width="40.7109375" bestFit="1" customWidth="1"/>
    <col min="38" max="38" width="34.28515625" bestFit="1" customWidth="1"/>
    <col min="39" max="39" width="29.140625" customWidth="1"/>
    <col min="40" max="40" width="32.85546875" customWidth="1"/>
    <col min="41" max="41" width="20" bestFit="1" customWidth="1"/>
    <col min="42" max="42" width="18.140625" bestFit="1" customWidth="1"/>
    <col min="43" max="43" width="20.7109375" bestFit="1" customWidth="1"/>
    <col min="44" max="44" width="21" bestFit="1" customWidth="1"/>
    <col min="45" max="45" width="30.28515625" bestFit="1" customWidth="1"/>
    <col min="46" max="50" width="24.5703125" bestFit="1" customWidth="1"/>
    <col min="51" max="51" width="12.140625" bestFit="1" customWidth="1"/>
    <col min="52" max="52" width="65" bestFit="1" customWidth="1"/>
    <col min="53" max="54" width="31.28515625" bestFit="1" customWidth="1"/>
    <col min="55" max="55" width="31" bestFit="1" customWidth="1"/>
    <col min="56" max="56" width="31.42578125" bestFit="1" customWidth="1"/>
    <col min="57" max="57" width="42.85546875" bestFit="1" customWidth="1"/>
    <col min="58" max="58" width="24.140625" customWidth="1"/>
    <col min="59" max="59" width="19.5703125" bestFit="1" customWidth="1"/>
    <col min="60" max="60" width="7.42578125" bestFit="1" customWidth="1"/>
    <col min="61" max="61" width="14.28515625" bestFit="1" customWidth="1"/>
    <col min="62" max="62" width="16.42578125" bestFit="1" customWidth="1"/>
    <col min="63" max="63" width="33" bestFit="1" customWidth="1"/>
    <col min="64" max="64" width="49.5703125" bestFit="1" customWidth="1"/>
    <col min="65" max="65" width="13" bestFit="1" customWidth="1"/>
    <col min="66" max="66" width="10.140625" bestFit="1" customWidth="1"/>
    <col min="67" max="67" width="37.7109375" bestFit="1" customWidth="1"/>
    <col min="68" max="68" width="13.85546875" style="45" bestFit="1" customWidth="1"/>
    <col min="69" max="69" width="64.28515625" bestFit="1" customWidth="1"/>
    <col min="70" max="70" width="15.140625" bestFit="1" customWidth="1"/>
    <col min="71" max="71" width="14.85546875" bestFit="1" customWidth="1"/>
    <col min="72" max="72" width="14.5703125" bestFit="1" customWidth="1"/>
    <col min="73" max="73" width="20" bestFit="1" customWidth="1"/>
    <col min="74" max="74" width="28.140625" bestFit="1" customWidth="1"/>
    <col min="75" max="75" width="27" bestFit="1" customWidth="1"/>
    <col min="76" max="76" width="32.42578125" bestFit="1" customWidth="1"/>
    <col min="77" max="77" width="16.42578125" bestFit="1" customWidth="1"/>
    <col min="78" max="78" width="11.7109375" bestFit="1" customWidth="1"/>
    <col min="79" max="79" width="18.85546875" bestFit="1" customWidth="1"/>
    <col min="80" max="80" width="19.28515625" bestFit="1" customWidth="1"/>
    <col min="81" max="81" width="29.140625" bestFit="1" customWidth="1"/>
    <col min="82" max="82" width="16.7109375" bestFit="1" customWidth="1"/>
    <col min="83" max="83" width="10.28515625" bestFit="1" customWidth="1"/>
    <col min="84" max="84" width="16" bestFit="1" customWidth="1"/>
    <col min="85" max="85" width="21.7109375" bestFit="1" customWidth="1"/>
    <col min="86" max="86" width="22.28515625" bestFit="1" customWidth="1"/>
    <col min="87" max="87" width="11.28515625" bestFit="1" customWidth="1"/>
    <col min="88" max="88" width="12.140625" bestFit="1" customWidth="1"/>
    <col min="89" max="89" width="11.5703125" bestFit="1" customWidth="1"/>
    <col min="90" max="90" width="9.5703125" bestFit="1" customWidth="1"/>
    <col min="91" max="91" width="11" bestFit="1" customWidth="1"/>
    <col min="92" max="92" width="22" bestFit="1" customWidth="1"/>
    <col min="93" max="93" width="19.42578125" bestFit="1" customWidth="1"/>
    <col min="94" max="94" width="17.140625" bestFit="1" customWidth="1"/>
    <col min="95" max="95" width="23.5703125" bestFit="1" customWidth="1"/>
    <col min="96" max="96" width="22.28515625" bestFit="1" customWidth="1"/>
    <col min="97" max="97" width="20.7109375" bestFit="1" customWidth="1"/>
    <col min="98" max="99" width="19.28515625" bestFit="1" customWidth="1"/>
    <col min="100" max="100" width="9.5703125" bestFit="1" customWidth="1"/>
    <col min="101" max="101" width="15.7109375" bestFit="1" customWidth="1"/>
    <col min="102" max="102" width="18.140625" bestFit="1" customWidth="1"/>
    <col min="103" max="103" width="10.28515625" bestFit="1" customWidth="1"/>
    <col min="104" max="104" width="16.28515625" bestFit="1" customWidth="1"/>
    <col min="105" max="105" width="23.5703125" bestFit="1" customWidth="1"/>
    <col min="106" max="106" width="8.5703125" bestFit="1" customWidth="1"/>
    <col min="107" max="107" width="12.85546875" bestFit="1" customWidth="1"/>
    <col min="108" max="108" width="23.85546875" bestFit="1" customWidth="1"/>
    <col min="109" max="109" width="13.5703125" bestFit="1" customWidth="1"/>
    <col min="110" max="110" width="8.5703125" bestFit="1" customWidth="1"/>
    <col min="111" max="111" width="9.85546875" bestFit="1" customWidth="1"/>
    <col min="112" max="112" width="16.7109375" bestFit="1" customWidth="1"/>
    <col min="113" max="113" width="15.140625" bestFit="1" customWidth="1"/>
    <col min="114" max="114" width="17.140625" bestFit="1" customWidth="1"/>
    <col min="115" max="115" width="21.42578125" bestFit="1" customWidth="1"/>
    <col min="116" max="116" width="7.7109375" bestFit="1" customWidth="1"/>
    <col min="117" max="117" width="17.7109375" bestFit="1" customWidth="1"/>
    <col min="118" max="118" width="22" bestFit="1" customWidth="1"/>
    <col min="119" max="119" width="11.140625" bestFit="1" customWidth="1"/>
    <col min="120" max="120" width="13" bestFit="1" customWidth="1"/>
    <col min="121" max="121" width="17.7109375" bestFit="1" customWidth="1"/>
    <col min="122" max="122" width="15" bestFit="1" customWidth="1"/>
    <col min="123" max="123" width="13.42578125" bestFit="1" customWidth="1"/>
    <col min="124" max="124" width="28" bestFit="1" customWidth="1"/>
    <col min="125" max="125" width="19.85546875" bestFit="1" customWidth="1"/>
    <col min="126" max="126" width="20.140625" bestFit="1" customWidth="1"/>
    <col min="127" max="127" width="20.85546875" bestFit="1" customWidth="1"/>
    <col min="128" max="128" width="13.140625" bestFit="1" customWidth="1"/>
    <col min="129" max="129" width="16.42578125" bestFit="1" customWidth="1"/>
    <col min="130" max="130" width="21.7109375" bestFit="1" customWidth="1"/>
    <col min="131" max="131" width="26" bestFit="1" customWidth="1"/>
    <col min="132" max="132" width="24.140625" bestFit="1" customWidth="1"/>
    <col min="133" max="133" width="21" bestFit="1" customWidth="1"/>
    <col min="134" max="134" width="29.5703125" bestFit="1" customWidth="1"/>
    <col min="135" max="135" width="16" bestFit="1" customWidth="1"/>
    <col min="136" max="136" width="20.28515625" bestFit="1" customWidth="1"/>
    <col min="137" max="137" width="19.42578125" bestFit="1" customWidth="1"/>
    <col min="138" max="138" width="14.42578125" bestFit="1" customWidth="1"/>
    <col min="139" max="139" width="9.42578125" bestFit="1" customWidth="1"/>
    <col min="140" max="140" width="13.85546875" bestFit="1" customWidth="1"/>
    <col min="141" max="141" width="10.85546875" bestFit="1" customWidth="1"/>
    <col min="142" max="142" width="11" bestFit="1" customWidth="1"/>
    <col min="143" max="144" width="18.85546875" bestFit="1" customWidth="1"/>
    <col min="145" max="145" width="10.5703125" bestFit="1" customWidth="1"/>
    <col min="146" max="146" width="12.85546875" bestFit="1" customWidth="1"/>
    <col min="147" max="147" width="18.28515625" bestFit="1" customWidth="1"/>
    <col min="148" max="148" width="17.7109375" bestFit="1" customWidth="1"/>
    <col min="149" max="149" width="19.140625" bestFit="1" customWidth="1"/>
    <col min="150" max="150" width="15.28515625" bestFit="1" customWidth="1"/>
    <col min="151" max="151" width="25.5703125" bestFit="1" customWidth="1"/>
    <col min="152" max="152" width="34.28515625" bestFit="1" customWidth="1"/>
    <col min="153" max="153" width="18.85546875" bestFit="1" customWidth="1"/>
    <col min="154" max="154" width="24.28515625" bestFit="1" customWidth="1"/>
    <col min="155" max="155" width="22" bestFit="1" customWidth="1"/>
    <col min="156" max="156" width="7.85546875" bestFit="1" customWidth="1"/>
    <col min="157" max="157" width="22.7109375" bestFit="1" customWidth="1"/>
    <col min="158" max="158" width="22.28515625" bestFit="1" customWidth="1"/>
    <col min="159" max="159" width="17.7109375" bestFit="1" customWidth="1"/>
    <col min="160" max="160" width="21.5703125" bestFit="1" customWidth="1"/>
    <col min="161" max="161" width="21.7109375" bestFit="1" customWidth="1"/>
    <col min="162" max="162" width="19.85546875" bestFit="1" customWidth="1"/>
    <col min="163" max="163" width="19.42578125" bestFit="1" customWidth="1"/>
    <col min="164" max="164" width="14.85546875" bestFit="1" customWidth="1"/>
    <col min="165" max="165" width="18.7109375" bestFit="1" customWidth="1"/>
    <col min="166" max="166" width="18.85546875" bestFit="1" customWidth="1"/>
    <col min="167" max="167" width="23.140625" bestFit="1" customWidth="1"/>
    <col min="168" max="168" width="22.7109375" bestFit="1" customWidth="1"/>
    <col min="169" max="169" width="18" bestFit="1" customWidth="1"/>
    <col min="170" max="170" width="22" bestFit="1" customWidth="1"/>
    <col min="171" max="171" width="22.140625" bestFit="1" customWidth="1"/>
    <col min="172" max="172" width="16.28515625" bestFit="1" customWidth="1"/>
    <col min="173" max="173" width="15.85546875" bestFit="1" customWidth="1"/>
    <col min="174" max="174" width="11.28515625" bestFit="1" customWidth="1"/>
    <col min="175" max="175" width="15.140625" bestFit="1" customWidth="1"/>
    <col min="176" max="176" width="15.28515625" bestFit="1" customWidth="1"/>
    <col min="177" max="177" width="16.7109375" bestFit="1" customWidth="1"/>
    <col min="178" max="178" width="16.42578125" bestFit="1" customWidth="1"/>
    <col min="179" max="179" width="11.7109375" bestFit="1" customWidth="1"/>
    <col min="180" max="180" width="15.7109375" bestFit="1" customWidth="1"/>
    <col min="181" max="181" width="15.85546875" bestFit="1" customWidth="1"/>
    <col min="182" max="182" width="17" bestFit="1" customWidth="1"/>
    <col min="183" max="183" width="16.5703125" bestFit="1" customWidth="1"/>
    <col min="184" max="184" width="12" bestFit="1" customWidth="1"/>
    <col min="185" max="185" width="15.85546875" bestFit="1" customWidth="1"/>
    <col min="186" max="186" width="16" bestFit="1" customWidth="1"/>
    <col min="187" max="187" width="23.7109375" bestFit="1" customWidth="1"/>
    <col min="188" max="188" width="23.42578125" bestFit="1" customWidth="1"/>
    <col min="189" max="189" width="18.7109375" bestFit="1" customWidth="1"/>
    <col min="190" max="190" width="20.7109375" bestFit="1" customWidth="1"/>
    <col min="191" max="191" width="20.28515625" bestFit="1" customWidth="1"/>
    <col min="192" max="192" width="15.7109375" bestFit="1" customWidth="1"/>
    <col min="193" max="193" width="24.140625" bestFit="1" customWidth="1"/>
    <col min="194" max="194" width="23.7109375" bestFit="1" customWidth="1"/>
    <col min="195" max="195" width="19.140625" bestFit="1" customWidth="1"/>
    <col min="196" max="196" width="17.140625" bestFit="1" customWidth="1"/>
    <col min="197" max="197" width="16.7109375" bestFit="1" customWidth="1"/>
    <col min="198" max="198" width="12.140625" bestFit="1" customWidth="1"/>
    <col min="199" max="199" width="17.7109375" bestFit="1" customWidth="1"/>
    <col min="200" max="200" width="17.28515625" bestFit="1" customWidth="1"/>
    <col min="201" max="201" width="12.7109375" bestFit="1" customWidth="1"/>
    <col min="202" max="202" width="17.85546875" bestFit="1" customWidth="1"/>
    <col min="203" max="203" width="17.42578125" bestFit="1" customWidth="1"/>
    <col min="204" max="204" width="12.85546875" bestFit="1" customWidth="1"/>
    <col min="205" max="205" width="17.28515625" bestFit="1" customWidth="1"/>
  </cols>
  <sheetData>
    <row r="2" spans="1:205" s="4" customFormat="1" x14ac:dyDescent="0.25">
      <c r="A2" s="4" t="s">
        <v>153</v>
      </c>
      <c r="B2" s="4" t="s">
        <v>154</v>
      </c>
      <c r="C2" s="4" t="s">
        <v>155</v>
      </c>
      <c r="D2" s="4" t="s">
        <v>156</v>
      </c>
      <c r="E2" s="4" t="s">
        <v>157</v>
      </c>
      <c r="G2" s="4" t="s">
        <v>158</v>
      </c>
      <c r="H2" s="4" t="s">
        <v>159</v>
      </c>
      <c r="I2" s="4" t="s">
        <v>160</v>
      </c>
      <c r="J2" s="4" t="s">
        <v>161</v>
      </c>
      <c r="K2" s="4" t="s">
        <v>162</v>
      </c>
      <c r="L2" s="4" t="s">
        <v>163</v>
      </c>
      <c r="N2" s="4" t="s">
        <v>164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  <c r="T2" s="4" t="s">
        <v>170</v>
      </c>
      <c r="U2" s="4" t="s">
        <v>171</v>
      </c>
      <c r="AF2" s="4" t="s">
        <v>172</v>
      </c>
      <c r="AH2" s="4" t="s">
        <v>173</v>
      </c>
      <c r="AI2" s="4" t="s">
        <v>174</v>
      </c>
      <c r="AJ2" s="4" t="s">
        <v>175</v>
      </c>
      <c r="AK2" s="4" t="s">
        <v>176</v>
      </c>
      <c r="AL2" s="4" t="s">
        <v>177</v>
      </c>
      <c r="AM2" s="4" t="s">
        <v>178</v>
      </c>
      <c r="AN2" s="4" t="s">
        <v>179</v>
      </c>
      <c r="AO2" s="4" t="s">
        <v>180</v>
      </c>
      <c r="AP2" s="4" t="s">
        <v>181</v>
      </c>
      <c r="AQ2" s="4" t="s">
        <v>182</v>
      </c>
      <c r="AR2" s="4" t="s">
        <v>183</v>
      </c>
      <c r="AS2" s="4" t="s">
        <v>184</v>
      </c>
      <c r="AT2" s="4" t="s">
        <v>185</v>
      </c>
      <c r="AU2" s="4" t="s">
        <v>186</v>
      </c>
      <c r="AV2" s="4" t="s">
        <v>187</v>
      </c>
      <c r="AW2" s="4" t="s">
        <v>188</v>
      </c>
      <c r="AX2" s="4" t="s">
        <v>189</v>
      </c>
      <c r="AZ2" s="10" t="s">
        <v>516</v>
      </c>
      <c r="BA2" s="4" t="s">
        <v>190</v>
      </c>
      <c r="BB2" s="4" t="s">
        <v>191</v>
      </c>
      <c r="BC2" s="4" t="s">
        <v>192</v>
      </c>
      <c r="BD2" s="4" t="s">
        <v>193</v>
      </c>
      <c r="BE2" s="4" t="s">
        <v>194</v>
      </c>
      <c r="BF2" s="4" t="s">
        <v>195</v>
      </c>
      <c r="BG2" s="4" t="s">
        <v>196</v>
      </c>
      <c r="BK2" s="4" t="s">
        <v>197</v>
      </c>
      <c r="BL2" s="4" t="s">
        <v>203</v>
      </c>
      <c r="BO2" s="4" t="s">
        <v>198</v>
      </c>
      <c r="BP2" s="46">
        <v>1</v>
      </c>
      <c r="BQ2" s="4" t="s">
        <v>199</v>
      </c>
      <c r="BV2" s="4" t="s">
        <v>200</v>
      </c>
      <c r="BW2" s="4" t="s">
        <v>201</v>
      </c>
      <c r="BX2" s="4" t="s">
        <v>202</v>
      </c>
      <c r="CC2" s="4">
        <f>HLOOKUP(CONCATENATE(CC3,"Code"),tLocFeature!$A$17:$CC$18,2)</f>
        <v>36</v>
      </c>
      <c r="CD2" s="4">
        <f>HLOOKUP(CONCATENATE(CD3,"Code"),tLocFeature!$A$17:$CC$18,2)</f>
        <v>40</v>
      </c>
      <c r="CE2" s="4">
        <f>HLOOKUP(CONCATENATE(CE3,"Code"),tLocFeature!$A$17:$CC$18,2)</f>
        <v>42</v>
      </c>
      <c r="CF2" s="4">
        <f>HLOOKUP(CONCATENATE(CF3,"Code"),tLocFeature!$A$17:$CC$18,2)</f>
        <v>35</v>
      </c>
      <c r="CG2" s="4">
        <f>HLOOKUP(CONCATENATE(CG3,"Code"),tLocFeature!$A$17:$CC$18,2)</f>
        <v>39</v>
      </c>
      <c r="CH2" s="4">
        <f>HLOOKUP(CONCATENATE(CH3,"Code"),tLocFeature!$A$17:$CC$18,2)</f>
        <v>37</v>
      </c>
      <c r="CI2" s="4">
        <f>HLOOKUP(CONCATENATE(CI3,"Code"),tLocFeature!$A$17:$CC$18,2)</f>
        <v>23</v>
      </c>
      <c r="CJ2" s="4">
        <f>HLOOKUP(CONCATENATE(CJ3,"Code"),tLocFeature!$A$17:$CC$18,2)</f>
        <v>27</v>
      </c>
      <c r="CK2" s="4">
        <f>HLOOKUP(CONCATENATE(CK3,"Code"),tLocFeature!$A$17:$CC$18,2)</f>
        <v>15</v>
      </c>
      <c r="CL2" s="4">
        <f>HLOOKUP(CONCATENATE(CL3,"Code"),tLocFeature!$A$17:$CC$18,2)</f>
        <v>48</v>
      </c>
      <c r="CM2" s="4">
        <f>HLOOKUP(CONCATENATE(CM3,"Code"),tLocFeature!$A$17:$CC$18,2)</f>
        <v>3</v>
      </c>
      <c r="CN2" s="4">
        <f>HLOOKUP(CONCATENATE(CN3,"Code"),tLocFeature!$A$17:$CC$18,2)</f>
        <v>3</v>
      </c>
      <c r="CO2" s="4">
        <f>HLOOKUP(CONCATENATE(CO3,"Code"),tLocFeature!$A$17:$CC$18,2)</f>
        <v>61</v>
      </c>
      <c r="CP2" s="4">
        <f>HLOOKUP(CONCATENATE(CP3,"Code"),tLocFeature!$A$17:$CC$18,2)</f>
        <v>21</v>
      </c>
      <c r="CQ2" s="4">
        <f>HLOOKUP(CONCATENATE(CQ3,"Code"),tLocFeature!$A$17:$CC$18,2)</f>
        <v>56</v>
      </c>
      <c r="CR2" s="4">
        <f>HLOOKUP(CONCATENATE(CR3,"Code"),tLocFeature!$A$17:$CC$18,2)</f>
        <v>3</v>
      </c>
      <c r="CS2" s="4">
        <v>79</v>
      </c>
      <c r="CU2" s="4">
        <v>13</v>
      </c>
      <c r="CW2" s="4">
        <f>HLOOKUP(CONCATENATE(CW3,"Code"),tLocFeature!$A$17:$CC$18,2)</f>
        <v>7</v>
      </c>
      <c r="CX2" s="4">
        <f>HLOOKUP(CONCATENATE(CX3,"Code"),tLocFeature!$A$17:$CC$18,2)</f>
        <v>45</v>
      </c>
      <c r="CY2" s="4">
        <f>HLOOKUP(CONCATENATE(CY3,"Code"),tLocFeature!$A$17:$CC$18,2)</f>
        <v>30</v>
      </c>
      <c r="CZ2" s="4">
        <f>HLOOKUP(CONCATENATE(CZ3,"Code"),tLocFeature!$A$17:$CC$18,2)</f>
        <v>29</v>
      </c>
      <c r="DA2" s="4">
        <f>HLOOKUP(CONCATENATE(DA3,"Code"),tLocFeature!$A$17:$CC$18,2)</f>
        <v>49</v>
      </c>
      <c r="DB2" s="4">
        <f>HLOOKUP(CONCATENATE(DB3,"Code"),tLocFeature!$A$17:$CC$18,2)</f>
        <v>34</v>
      </c>
      <c r="DD2" s="4">
        <f>HLOOKUP(CONCATENATE(DD3,"Code"),tLocFeature!$A$17:$CC$18,2)</f>
        <v>21</v>
      </c>
      <c r="DE2" s="4">
        <f>HLOOKUP(CONCATENATE(DE3,"Code"),tLocFeature!$A$17:$CC$18,2)</f>
        <v>46</v>
      </c>
      <c r="DG2" s="4">
        <v>58</v>
      </c>
      <c r="DJ2" s="4">
        <v>70</v>
      </c>
      <c r="DK2" s="4">
        <v>71</v>
      </c>
      <c r="DM2" s="4">
        <v>67</v>
      </c>
      <c r="DN2" s="4">
        <v>68</v>
      </c>
      <c r="DO2" s="4">
        <f>HLOOKUP(CONCATENATE(DO3,"Code"),tLocFeature!$A$17:$CC$18,2)</f>
        <v>51</v>
      </c>
      <c r="DP2" s="4">
        <f>HLOOKUP(CONCATENATE(DP3,"Code"),tLocFeature!$A$17:$CC$18,2)</f>
        <v>33</v>
      </c>
      <c r="DQ2" s="4">
        <f>HLOOKUP(CONCATENATE(DQ3,"Code"),tLocFeature!$A$17:$CC$18,2)</f>
        <v>24</v>
      </c>
      <c r="DR2" s="4">
        <f>HLOOKUP(CONCATENATE(DR3,"Code"),tLocFeature!$A$17:$CC$18,2)</f>
        <v>14</v>
      </c>
      <c r="DS2" s="4">
        <f>HLOOKUP(CONCATENATE(DS3,"Code"),tLocFeature!$A$17:$CC$18,2)</f>
        <v>53</v>
      </c>
      <c r="DV2" s="4">
        <v>66</v>
      </c>
      <c r="DX2" s="4">
        <f>HLOOKUP(CONCATENATE(DX3,"Code"),tLocFeature!$A$17:$CC$18,2)</f>
        <v>47</v>
      </c>
      <c r="DY2" s="4">
        <f>HLOOKUP(CONCATENATE(DY3,"Code"),tLocFeature!$A$17:$CC$18,2)</f>
        <v>19</v>
      </c>
      <c r="DZ2" s="4">
        <v>11</v>
      </c>
      <c r="EC2" s="4">
        <f>HLOOKUP(EC3,tLocFeature!$A$17:$CC$18,2,0)</f>
        <v>64</v>
      </c>
      <c r="ED2" s="4">
        <f>HLOOKUP(CONCATENATE(ED3,"Code"),tLocFeature!$A$17:$CC$18,2,0)</f>
        <v>65</v>
      </c>
      <c r="EH2" s="4">
        <f>HLOOKUP(CONCATENATE(EH3,"Code"),tLocFeature!$A$17:$CC$18,2)</f>
        <v>55</v>
      </c>
      <c r="EI2" s="4">
        <f>HLOOKUP(CONCATENATE(EI3,"Code"),tLocFeature!$A$17:$CC$18,2)</f>
        <v>8</v>
      </c>
      <c r="EP2" s="4">
        <f>HLOOKUP(CONCATENATE(EP3,"Code"),tLocFeature!$A$17:$CC$18,2)</f>
        <v>4</v>
      </c>
      <c r="EQ2" s="4">
        <f>HLOOKUP("FirmComplianceCode",tLocFeature!$A$17:$CC$18,2,0)</f>
        <v>69</v>
      </c>
      <c r="ES2" s="4">
        <f>HLOOKUP(CONCATENATE(ES3,"Code"),tLocFeature!$A$17:$CC$18,2)</f>
        <v>12</v>
      </c>
      <c r="ET2" s="4">
        <f>HLOOKUP(CONCATENATE(ET3,"Code"),tLocFeature!$A$17:$CC$18,2)</f>
        <v>28</v>
      </c>
      <c r="EU2" s="4">
        <f>HLOOKUP(CONCATENATE(EU3,"Code"),tLocFeature!$A$17:$CC$18,2)</f>
        <v>6</v>
      </c>
      <c r="EV2" s="4">
        <f>HLOOKUP(CONCATENATE(EV3,"Code"),tLocFeature!$A$17:$CC$18,2,0)</f>
        <v>73</v>
      </c>
      <c r="EW2" s="4">
        <f>HLOOKUP(CONCATENATE(EW3,"Code"),tLocFeature!$A$17:$CC$18,2)</f>
        <v>50</v>
      </c>
      <c r="EX2" s="4">
        <f>HLOOKUP(CONCATENATE(EX3,"Code"),tLocFeature!$A$17:$CC$18,2)</f>
        <v>52</v>
      </c>
    </row>
    <row r="3" spans="1:205" x14ac:dyDescent="0.25">
      <c r="A3" t="s">
        <v>78</v>
      </c>
      <c r="B3" t="s">
        <v>69</v>
      </c>
      <c r="C3" t="s">
        <v>71</v>
      </c>
      <c r="D3" t="s">
        <v>72</v>
      </c>
      <c r="E3" t="s">
        <v>70</v>
      </c>
      <c r="F3" t="s">
        <v>130</v>
      </c>
      <c r="G3" t="s">
        <v>4</v>
      </c>
      <c r="H3" t="s">
        <v>5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47</v>
      </c>
      <c r="O3" t="s">
        <v>8</v>
      </c>
      <c r="P3" t="s">
        <v>9</v>
      </c>
      <c r="Q3" t="s">
        <v>28</v>
      </c>
      <c r="R3" t="s">
        <v>7</v>
      </c>
      <c r="S3" t="s">
        <v>6</v>
      </c>
      <c r="T3" t="s">
        <v>29</v>
      </c>
      <c r="U3" t="s">
        <v>30</v>
      </c>
      <c r="V3" t="s">
        <v>132</v>
      </c>
      <c r="W3" t="s">
        <v>133</v>
      </c>
      <c r="X3" t="s">
        <v>135</v>
      </c>
      <c r="Y3" t="s">
        <v>136</v>
      </c>
      <c r="Z3" t="s">
        <v>137</v>
      </c>
      <c r="AA3" t="s">
        <v>138</v>
      </c>
      <c r="AB3" t="s">
        <v>139</v>
      </c>
      <c r="AC3" t="s">
        <v>140</v>
      </c>
      <c r="AD3" t="s">
        <v>141</v>
      </c>
      <c r="AE3" t="s">
        <v>134</v>
      </c>
      <c r="AF3" t="s">
        <v>31</v>
      </c>
      <c r="AG3" t="s">
        <v>64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11</v>
      </c>
      <c r="AN3" t="s">
        <v>10</v>
      </c>
      <c r="AO3" t="s">
        <v>15</v>
      </c>
      <c r="AP3" t="s">
        <v>152</v>
      </c>
      <c r="AQ3" t="s">
        <v>32</v>
      </c>
      <c r="AR3" t="s">
        <v>21</v>
      </c>
      <c r="AS3" t="s">
        <v>57</v>
      </c>
      <c r="AT3" t="s">
        <v>33</v>
      </c>
      <c r="AU3" t="s">
        <v>34</v>
      </c>
      <c r="AV3" t="s">
        <v>35</v>
      </c>
      <c r="AW3" t="s">
        <v>36</v>
      </c>
      <c r="AX3" t="s">
        <v>58</v>
      </c>
      <c r="AY3" t="s">
        <v>131</v>
      </c>
      <c r="AZ3" t="s">
        <v>128</v>
      </c>
      <c r="BA3" t="s">
        <v>37</v>
      </c>
      <c r="BB3" t="s">
        <v>46</v>
      </c>
      <c r="BC3" t="s">
        <v>38</v>
      </c>
      <c r="BD3" t="s">
        <v>39</v>
      </c>
      <c r="BE3" t="s">
        <v>40</v>
      </c>
      <c r="BF3" t="s">
        <v>73</v>
      </c>
      <c r="BG3" t="s">
        <v>62</v>
      </c>
      <c r="BH3" t="s">
        <v>61</v>
      </c>
      <c r="BI3" t="s">
        <v>60</v>
      </c>
      <c r="BJ3" t="s">
        <v>59</v>
      </c>
      <c r="BK3" t="s">
        <v>13</v>
      </c>
      <c r="BL3" t="s">
        <v>68</v>
      </c>
      <c r="BM3" t="s">
        <v>63</v>
      </c>
      <c r="BN3" t="s">
        <v>77</v>
      </c>
      <c r="BO3" t="s">
        <v>75</v>
      </c>
      <c r="BP3" s="45" t="s">
        <v>74</v>
      </c>
      <c r="BQ3" t="s">
        <v>76</v>
      </c>
      <c r="BR3" t="s">
        <v>42</v>
      </c>
      <c r="BS3" t="s">
        <v>67</v>
      </c>
      <c r="BT3" t="s">
        <v>43</v>
      </c>
      <c r="BU3" t="s">
        <v>129</v>
      </c>
      <c r="BV3" t="s">
        <v>18</v>
      </c>
      <c r="BW3" t="s">
        <v>20</v>
      </c>
      <c r="BX3" t="s">
        <v>19</v>
      </c>
      <c r="BY3" t="s">
        <v>708</v>
      </c>
      <c r="BZ3" t="s">
        <v>709</v>
      </c>
      <c r="CA3" t="s">
        <v>710</v>
      </c>
      <c r="CB3" t="s">
        <v>711</v>
      </c>
      <c r="CC3" t="s">
        <v>712</v>
      </c>
      <c r="CD3" t="s">
        <v>713</v>
      </c>
      <c r="CE3" t="s">
        <v>714</v>
      </c>
      <c r="CF3" t="s">
        <v>715</v>
      </c>
      <c r="CG3" t="s">
        <v>716</v>
      </c>
      <c r="CH3" t="s">
        <v>717</v>
      </c>
      <c r="CI3" t="s">
        <v>718</v>
      </c>
      <c r="CJ3" t="s">
        <v>719</v>
      </c>
      <c r="CK3" t="s">
        <v>720</v>
      </c>
      <c r="CL3" t="s">
        <v>721</v>
      </c>
      <c r="CM3" t="s">
        <v>722</v>
      </c>
      <c r="CN3" t="s">
        <v>127</v>
      </c>
      <c r="CO3" t="s">
        <v>723</v>
      </c>
      <c r="CP3" t="s">
        <v>724</v>
      </c>
      <c r="CQ3" t="s">
        <v>725</v>
      </c>
      <c r="CR3" t="s">
        <v>726</v>
      </c>
      <c r="CS3" t="s">
        <v>727</v>
      </c>
      <c r="CT3" t="s">
        <v>728</v>
      </c>
      <c r="CU3" t="s">
        <v>729</v>
      </c>
      <c r="CV3" t="s">
        <v>730</v>
      </c>
      <c r="CW3" t="s">
        <v>731</v>
      </c>
      <c r="CX3" t="s">
        <v>732</v>
      </c>
      <c r="CY3" t="s">
        <v>733</v>
      </c>
      <c r="CZ3" t="s">
        <v>734</v>
      </c>
      <c r="DA3" t="s">
        <v>735</v>
      </c>
      <c r="DB3" t="s">
        <v>736</v>
      </c>
      <c r="DC3" t="s">
        <v>737</v>
      </c>
      <c r="DD3" t="s">
        <v>738</v>
      </c>
      <c r="DE3" t="s">
        <v>739</v>
      </c>
      <c r="DF3" t="s">
        <v>740</v>
      </c>
      <c r="DG3" t="s">
        <v>741</v>
      </c>
      <c r="DH3" t="s">
        <v>742</v>
      </c>
      <c r="DI3" t="s">
        <v>743</v>
      </c>
      <c r="DJ3" t="s">
        <v>17</v>
      </c>
      <c r="DK3" t="s">
        <v>744</v>
      </c>
      <c r="DL3" t="s">
        <v>745</v>
      </c>
      <c r="DM3" t="s">
        <v>746</v>
      </c>
      <c r="DN3" t="s">
        <v>747</v>
      </c>
      <c r="DO3" t="s">
        <v>748</v>
      </c>
      <c r="DP3" t="s">
        <v>749</v>
      </c>
      <c r="DQ3" t="s">
        <v>750</v>
      </c>
      <c r="DR3" t="s">
        <v>751</v>
      </c>
      <c r="DS3" t="s">
        <v>752</v>
      </c>
      <c r="DT3" t="s">
        <v>753</v>
      </c>
      <c r="DU3" t="s">
        <v>754</v>
      </c>
      <c r="DV3" t="s">
        <v>755</v>
      </c>
      <c r="DW3" t="s">
        <v>756</v>
      </c>
      <c r="DX3" t="s">
        <v>757</v>
      </c>
      <c r="DY3" t="s">
        <v>14</v>
      </c>
      <c r="DZ3" t="s">
        <v>758</v>
      </c>
      <c r="EA3" t="s">
        <v>759</v>
      </c>
      <c r="EB3" t="s">
        <v>760</v>
      </c>
      <c r="EC3" t="s">
        <v>16</v>
      </c>
      <c r="ED3" t="s">
        <v>761</v>
      </c>
      <c r="EE3" t="s">
        <v>12</v>
      </c>
      <c r="EF3" t="s">
        <v>762</v>
      </c>
      <c r="EG3" t="s">
        <v>763</v>
      </c>
      <c r="EH3" t="s">
        <v>764</v>
      </c>
      <c r="EI3" t="s">
        <v>765</v>
      </c>
      <c r="EJ3" t="s">
        <v>766</v>
      </c>
      <c r="EK3" t="s">
        <v>767</v>
      </c>
      <c r="EL3" t="s">
        <v>768</v>
      </c>
      <c r="EM3" t="s">
        <v>769</v>
      </c>
      <c r="EN3" t="s">
        <v>770</v>
      </c>
      <c r="EO3" t="s">
        <v>771</v>
      </c>
      <c r="EP3" t="s">
        <v>772</v>
      </c>
      <c r="EQ3" t="s">
        <v>773</v>
      </c>
      <c r="ER3" t="s">
        <v>774</v>
      </c>
      <c r="ES3" t="s">
        <v>775</v>
      </c>
      <c r="ET3" t="s">
        <v>776</v>
      </c>
      <c r="EU3" t="s">
        <v>777</v>
      </c>
      <c r="EV3" t="s">
        <v>778</v>
      </c>
      <c r="EW3" t="s">
        <v>779</v>
      </c>
      <c r="EX3" t="s">
        <v>780</v>
      </c>
      <c r="EY3" t="s">
        <v>781</v>
      </c>
      <c r="EZ3" t="s">
        <v>782</v>
      </c>
      <c r="FA3" t="s">
        <v>79</v>
      </c>
      <c r="FB3" t="s">
        <v>80</v>
      </c>
      <c r="FC3" t="s">
        <v>81</v>
      </c>
      <c r="FD3" t="s">
        <v>82</v>
      </c>
      <c r="FE3" t="s">
        <v>83</v>
      </c>
      <c r="FF3" t="s">
        <v>87</v>
      </c>
      <c r="FG3" t="s">
        <v>88</v>
      </c>
      <c r="FH3" t="s">
        <v>89</v>
      </c>
      <c r="FI3" t="s">
        <v>90</v>
      </c>
      <c r="FJ3" t="s">
        <v>91</v>
      </c>
      <c r="FK3" t="s">
        <v>95</v>
      </c>
      <c r="FL3" t="s">
        <v>96</v>
      </c>
      <c r="FM3" t="s">
        <v>97</v>
      </c>
      <c r="FN3" t="s">
        <v>98</v>
      </c>
      <c r="FO3" t="s">
        <v>99</v>
      </c>
      <c r="FP3" t="s">
        <v>103</v>
      </c>
      <c r="FQ3" t="s">
        <v>104</v>
      </c>
      <c r="FR3" t="s">
        <v>105</v>
      </c>
      <c r="FS3" t="s">
        <v>106</v>
      </c>
      <c r="FT3" t="s">
        <v>107</v>
      </c>
      <c r="FU3" t="s">
        <v>111</v>
      </c>
      <c r="FV3" t="s">
        <v>112</v>
      </c>
      <c r="FW3" t="s">
        <v>113</v>
      </c>
      <c r="FX3" t="s">
        <v>114</v>
      </c>
      <c r="FY3" t="s">
        <v>115</v>
      </c>
      <c r="FZ3" t="s">
        <v>119</v>
      </c>
      <c r="GA3" t="s">
        <v>120</v>
      </c>
      <c r="GB3" t="s">
        <v>121</v>
      </c>
      <c r="GC3" t="s">
        <v>122</v>
      </c>
      <c r="GD3" t="s">
        <v>123</v>
      </c>
      <c r="GE3" t="s">
        <v>84</v>
      </c>
      <c r="GF3" t="s">
        <v>85</v>
      </c>
      <c r="GG3" t="s">
        <v>86</v>
      </c>
      <c r="GH3" t="s">
        <v>92</v>
      </c>
      <c r="GI3" t="s">
        <v>93</v>
      </c>
      <c r="GJ3" t="s">
        <v>94</v>
      </c>
      <c r="GK3" t="s">
        <v>100</v>
      </c>
      <c r="GL3" t="s">
        <v>101</v>
      </c>
      <c r="GM3" t="s">
        <v>102</v>
      </c>
      <c r="GN3" t="s">
        <v>108</v>
      </c>
      <c r="GO3" t="s">
        <v>109</v>
      </c>
      <c r="GP3" t="s">
        <v>110</v>
      </c>
      <c r="GQ3" t="s">
        <v>116</v>
      </c>
      <c r="GR3" t="s">
        <v>117</v>
      </c>
      <c r="GS3" t="s">
        <v>118</v>
      </c>
      <c r="GT3" t="s">
        <v>124</v>
      </c>
      <c r="GU3" t="s">
        <v>125</v>
      </c>
      <c r="GV3" t="s">
        <v>126</v>
      </c>
      <c r="GW3" t="s">
        <v>41</v>
      </c>
    </row>
    <row r="4" spans="1:205" s="56" customFormat="1" x14ac:dyDescent="0.25">
      <c r="A4" s="57" t="str">
        <f>VLOOKUP(VLOOKUP(tLocTerm!B2,tLocation!$A$3:$C$17,3,0),tExpSet_tCntrct_tLayer!$A$2:$B$3,2,0)</f>
        <v>Columnwise</v>
      </c>
      <c r="B4" s="58">
        <f>VLOOKUP(VLOOKUP(tLocTerm!B2,tLocation!$A$3:$BT$17,2,0),tExpSet_tCntrct_tLayer!$A$10:$C$11,3,0)</f>
        <v>1</v>
      </c>
      <c r="C4" s="59">
        <f>VLOOKUP(tLocTerm!B2,tLocation!$A$3:$BT$17,5,0)</f>
        <v>1</v>
      </c>
      <c r="D4" s="59">
        <f>VLOOKUP(tLocTerm!B2,tLocation!$A$3:$BT$17,6,0)</f>
        <v>1</v>
      </c>
      <c r="E4" s="58">
        <f>VLOOKUP(tLocTerm!B2,tLocation!$A$3:$BT$17,18,0)</f>
        <v>0</v>
      </c>
      <c r="F4" s="60"/>
      <c r="G4" s="59" t="str">
        <f>VLOOKUP(tLocTerm!B2,tLocation!$A$3:$BT$17,19,0)</f>
        <v>NULL</v>
      </c>
      <c r="H4" s="59" t="str">
        <f>VLOOKUP(tLocTerm!B2,tLocation!$A$3:$BT$17,17,0)</f>
        <v>NULL</v>
      </c>
      <c r="I4" s="59">
        <f>VLOOKUP(tLocTerm!B2,tLocation!$A$3:$BT$17,4,0)</f>
        <v>0</v>
      </c>
      <c r="J4" s="61">
        <f>VLOOKUP(tLocTerm!B2,tLocation!$A$3:$BT$17,43,0)</f>
        <v>43466</v>
      </c>
      <c r="K4" s="61">
        <f>VLOOKUP(tLocTerm!B2,tLocation!$A$3:$BT$17,44,0)</f>
        <v>43831</v>
      </c>
      <c r="L4" s="58" t="e">
        <f>VLOOKUP(tLocTerm!B2,tLocFeature!$A$2:$CC$13,31,0)</f>
        <v>#N/A</v>
      </c>
      <c r="M4" s="60"/>
      <c r="N4" s="59" t="str">
        <f>VLOOKUP(tLocTerm!B2,tLocation!$A$3:$BT$17,22,0)</f>
        <v>US</v>
      </c>
      <c r="O4" s="59">
        <f>VLOOKUP(tLocTerm!B2,tLocation!$A$3:$BT$17,37,0)</f>
        <v>42.348438000000002</v>
      </c>
      <c r="P4" s="59">
        <f>VLOOKUP(tLocTerm!B2,tLocation!$A$3:$BT$17,38,0)</f>
        <v>-71.076521999999997</v>
      </c>
      <c r="Q4" s="59" t="str">
        <f>VLOOKUP(tLocTerm!B2,tLocation!$A$3:$BT$17,34,0)</f>
        <v>141 Dartmouth Street</v>
      </c>
      <c r="R4" s="59">
        <f>VLOOKUP(tLocTerm!B2,tLocation!$A$3:$BT$17,30,0)</f>
        <v>2116</v>
      </c>
      <c r="S4" s="59" t="str">
        <f>VLOOKUP(tLocTerm!B2,tLocation!$A$3:$BT$17,35,0)</f>
        <v>BOSTON</v>
      </c>
      <c r="T4" s="59" t="str">
        <f>VLOOKUP(tLocTerm!B2,tLocation!$A$3:$BT$17,26,0)</f>
        <v>MA</v>
      </c>
      <c r="U4" s="59" t="str">
        <f>VLOOKUP(tLocTerm!B2,tLocation!$A$3:$BT$17,27,0)</f>
        <v>Massachusetts</v>
      </c>
      <c r="V4" s="58" t="s">
        <v>784</v>
      </c>
      <c r="W4" s="58" t="str">
        <f>VLOOKUP(C4,tLocation!$E$3:$AC$17,25,0)</f>
        <v>Suffolk</v>
      </c>
      <c r="X4" s="58" t="s">
        <v>783</v>
      </c>
      <c r="Y4" s="58" t="str">
        <f>VLOOKUP(C4,tLocation!$E$3:$AG$17,29,0)</f>
        <v>NULL</v>
      </c>
      <c r="Z4" s="58"/>
      <c r="AA4" s="58"/>
      <c r="AB4" s="58"/>
      <c r="AC4" s="58"/>
      <c r="AD4" s="58"/>
      <c r="AE4" s="58"/>
      <c r="AF4" s="58">
        <f>VLOOKUP(VLOOKUP(tLocTerm!B2,tLocation!$A$3:$BT$17,41,0),ForPerilLookUp!$L$2:$M$9,2,0)</f>
        <v>2</v>
      </c>
      <c r="AG4" s="60"/>
      <c r="AH4" s="59" t="str">
        <f>VLOOKUP(tLocTerm!B2,tLocation!$A$3:$BT$17,42,0)</f>
        <v>TIG</v>
      </c>
      <c r="AI4" s="59" t="str">
        <f>VLOOKUP(tLocTerm!B2,tLocation!$A$3:$BT$17,48,0)</f>
        <v>AIR</v>
      </c>
      <c r="AJ4" s="59">
        <f>VLOOKUP(tLocTerm!B2,tLocation!$A$3:$BT$17,49,0)</f>
        <v>315</v>
      </c>
      <c r="AK4" s="59" t="str">
        <f>VLOOKUP(tLocTerm!B2,tLocation!$A$3:$BT$17,50,0)</f>
        <v>AIR</v>
      </c>
      <c r="AL4" s="59">
        <f>VLOOKUP(tLocTerm!B2,tLocation!$A$3:$BT$17,51,0)</f>
        <v>116</v>
      </c>
      <c r="AM4" s="58">
        <f>VLOOKUP(VLOOKUP(tLocTerm!B2,tLocation!$A$3:$BT$17,45,0),ForPerilLookUp!$AC$2:$AD$172,2)</f>
        <v>1104</v>
      </c>
      <c r="AN4" s="58">
        <f>VLOOKUP(VLOOKUP(tLocTerm!B2,tLocation!$A$3:$BT$17,46,0),ForPerilLookUp!$Z$2:$AA$186,2)</f>
        <v>5105</v>
      </c>
      <c r="AO4" s="59">
        <f>VLOOKUP(tLocTerm!B2,tLocation!$A$3:$BT$17,54,0)</f>
        <v>1980</v>
      </c>
      <c r="AP4" s="59">
        <f>VLOOKUP(tLocTerm!B2,tLocation!$A$3:$BT$17,55,0)</f>
        <v>7</v>
      </c>
      <c r="AQ4" s="59">
        <f>VLOOKUP(tLocTerm!B2,tLocation!$A$3:$BT$17,53,0)</f>
        <v>1</v>
      </c>
      <c r="AR4" s="59">
        <f>VLOOKUP(tLocTerm!B2,tLocation!$A$3:$BT$17,58,0)</f>
        <v>1</v>
      </c>
      <c r="AS4" s="58">
        <f>VLOOKUP(VLOOKUP(tLocTerm!B2,tLocation!$A$3:$BT$17,59,0),ForPerilLookUp!$O$3:$Q$8,3,0)</f>
        <v>11</v>
      </c>
      <c r="AT4" s="59">
        <f>VLOOKUP(tLocTerm!B2,tLocation!$A$3:$BT$17,65,0)</f>
        <v>0</v>
      </c>
      <c r="AU4" s="59">
        <f>VLOOKUP(tLocTerm!B2,tLocation!$A$3:$BT$17,66,0)</f>
        <v>0</v>
      </c>
      <c r="AV4" s="59">
        <f>VLOOKUP(tLocTerm!B2,tLocation!$A$3:$BT$17,67,0)</f>
        <v>0</v>
      </c>
      <c r="AW4" s="59">
        <f>VLOOKUP(tLocTerm!B2,tLocation!$A$3:$BT$17,68,0)</f>
        <v>0</v>
      </c>
      <c r="AX4" s="59">
        <f>VLOOKUP(tLocTerm!B2,tLocation!$A$3:$BT$17,69,0)</f>
        <v>0</v>
      </c>
      <c r="AY4" s="60"/>
      <c r="AZ4" s="58" t="str">
        <f>VLOOKUP(VLOOKUP(VLOOKUP(tLocTerm!B2,tLocation!$A$3:$BT$17,2,0),tExpSet_tCntrct_tLayer!$A$10:$F$11,6,0),ForPerilLookUp!$E$2:$H$6,3,0)</f>
        <v>WSS;QEQ;QFF;OO1;QLS;BFR;QSL;XX1;WW2;MM1;QTS;BBF;ZZ1</v>
      </c>
      <c r="BA4" s="59">
        <f>VLOOKUP(tLocTerm!B2,tLocation!$A$3:$BT$17,7,0)</f>
        <v>10000000</v>
      </c>
      <c r="BB4" s="59">
        <f>VLOOKUP(tLocTerm!B2,tLocation!$A$3:$BT$17,8,0)</f>
        <v>0</v>
      </c>
      <c r="BC4" s="59">
        <f>VLOOKUP(tLocTerm!B2,tLocation!$A$3:$BT$17,9,0)</f>
        <v>500000</v>
      </c>
      <c r="BD4" s="59">
        <f>VLOOKUP(tLocTerm!B2,tLocation!$A$3:$BT$17,10,0)</f>
        <v>2000000</v>
      </c>
      <c r="BE4" s="59">
        <f>VLOOKUP(tLocTerm!B2,tLocation!$A$3:$BT$17,11,0)</f>
        <v>365</v>
      </c>
      <c r="BF4" s="59" t="str">
        <f>VLOOKUP(tLocTerm!B2,tLocation!$A$3:$BT$17,15,0)</f>
        <v>USD</v>
      </c>
      <c r="BG4" s="59">
        <f>VLOOKUP(tLocTerm!B2,tLocation!$A$3:$BT$17,14,0)</f>
        <v>0</v>
      </c>
      <c r="BH4" s="60"/>
      <c r="BI4" s="60"/>
      <c r="BJ4" s="60"/>
      <c r="BK4" s="58">
        <f>VLOOKUP(tLocTerm!B2,tLocation!$A$3:$BT$17,71,0)</f>
        <v>0</v>
      </c>
      <c r="BL4" s="62">
        <f>tLocTerm!Q2*tLocTerm!R2</f>
        <v>1</v>
      </c>
      <c r="BM4" s="60"/>
      <c r="BN4" s="60"/>
      <c r="BO4" s="58">
        <f>VLOOKUP(CONCATENATE(tLocTerm!B2,"_",tLocTerm!C2,"_",tLocTerm!D2),ForCondNumber!$F$4:$J$27,5,0)</f>
        <v>6</v>
      </c>
      <c r="BP4" s="63">
        <v>1</v>
      </c>
      <c r="BQ4" s="62" t="str">
        <f>VLOOKUP(tLocTerm!D2,ForPerilLookUp!$E$2:$H$6,3,0)</f>
        <v>QEQ;QFF;QLS;QSL;QTS;BBF</v>
      </c>
      <c r="BR4" s="60"/>
      <c r="BS4" s="60"/>
      <c r="BT4" s="60"/>
      <c r="BU4" s="60"/>
      <c r="BV4" s="64" t="e">
        <f>VLOOKUP(tLocTerm!B2,tLocFeature!$A$2:$CC$13,38,0)</f>
        <v>#N/A</v>
      </c>
      <c r="BW4" s="64" t="e">
        <f>VLOOKUP(tLocTerm!B2,tLocFeature!$A$2:$CC$13,43,0)</f>
        <v>#N/A</v>
      </c>
      <c r="BX4" s="64" t="e">
        <f>VLOOKUP(tLocTerm!B2,tLocFeature!$A$2:$CC$13,41,0)</f>
        <v>#N/A</v>
      </c>
      <c r="BY4" s="60"/>
      <c r="BZ4" s="60"/>
      <c r="CA4" s="60"/>
      <c r="CB4" s="4" t="e">
        <f>VLOOKUP(tLocTerm!B2,tLocFeature!$A$2:$CC$13,5,0)</f>
        <v>#N/A</v>
      </c>
      <c r="CC4" s="4" t="e">
        <f>VLOOKUP(tLocTerm!$B2,tLocFeature!$A$2:$CC$13,CC$2,0)</f>
        <v>#N/A</v>
      </c>
      <c r="CD4" s="4" t="e">
        <f>VLOOKUP(tLocTerm!$B2,tLocFeature!$A$2:$CC$13,CD$2,0)</f>
        <v>#N/A</v>
      </c>
      <c r="CE4" s="4" t="e">
        <f>VLOOKUP(tLocTerm!$B2,tLocFeature!$A$2:$CC$13,CE$2,0)</f>
        <v>#N/A</v>
      </c>
      <c r="CF4" s="4" t="e">
        <f>VLOOKUP(tLocTerm!$B2,tLocFeature!$A$2:$CC$13,CF$2,0)</f>
        <v>#N/A</v>
      </c>
      <c r="CG4" s="4" t="e">
        <f>VLOOKUP(tLocTerm!$B2,tLocFeature!$A$2:$CC$13,CG$2,0)</f>
        <v>#N/A</v>
      </c>
      <c r="CH4" s="4" t="e">
        <f>VLOOKUP(tLocTerm!$B2,tLocFeature!$A$2:$CC$13,CH$2,0)</f>
        <v>#N/A</v>
      </c>
      <c r="CI4" s="4" t="e">
        <f>VLOOKUP(tLocTerm!$B2,tLocFeature!$A$2:$CC$13,CI$2,0)</f>
        <v>#N/A</v>
      </c>
      <c r="CJ4" s="4" t="e">
        <f>VLOOKUP(tLocTerm!$B2,tLocFeature!$A$2:$CC$13,CJ$2,0)</f>
        <v>#N/A</v>
      </c>
      <c r="CK4" s="60"/>
      <c r="CL4" s="4" t="e">
        <f>VLOOKUP(tLocTerm!$B2,tLocFeature!$A$2:$CC$13,CL$2,0)</f>
        <v>#N/A</v>
      </c>
      <c r="CM4" s="4" t="e">
        <f>VLOOKUP(tLocTerm!$B2,tLocFeature!$A$2:$CC$13,CM$2,0)</f>
        <v>#N/A</v>
      </c>
      <c r="CN4" s="4" t="e">
        <f>VLOOKUP(tLocTerm!$B2,tLocFeature!$A$2:$CC$13,CN$2,0)</f>
        <v>#N/A</v>
      </c>
      <c r="CO4" s="4" t="e">
        <f>VLOOKUP(tLocTerm!$B2,tLocFeature!$A$2:$CC$13,CO$2,0)</f>
        <v>#N/A</v>
      </c>
      <c r="CP4" s="4" t="e">
        <f>VLOOKUP(tLocTerm!$B2,tLocFeature!$A$2:$CC$13,CP$2,0)</f>
        <v>#N/A</v>
      </c>
      <c r="CQ4" s="4" t="e">
        <f>VLOOKUP(tLocTerm!$B2,tLocFeature!$A$2:$CC$13,CQ$2,0)</f>
        <v>#N/A</v>
      </c>
      <c r="CR4" s="4" t="e">
        <f>VLOOKUP(tLocTerm!$B2,tLocFeature!$A$2:$CC$13,CR$2,0)</f>
        <v>#N/A</v>
      </c>
      <c r="CS4" s="4" t="e">
        <f>VLOOKUP(tLocTerm!$B2,tLocFeature!$A$2:$CC$13,CS$2,0)</f>
        <v>#N/A</v>
      </c>
      <c r="CT4" s="60"/>
      <c r="CU4" s="4" t="e">
        <f>VLOOKUP(tLocTerm!$B2,tLocFeature!$A$2:$CC$13,CU$2,0)</f>
        <v>#N/A</v>
      </c>
      <c r="CV4" s="60"/>
      <c r="CW4" s="4" t="e">
        <f>VLOOKUP(tLocTerm!$B2,tLocFeature!$A$2:$CC$13,CW$2,0)</f>
        <v>#N/A</v>
      </c>
      <c r="CX4" s="4" t="e">
        <f>VLOOKUP(tLocTerm!$B2,tLocFeature!$A$2:$CC$13,CX$2,0)</f>
        <v>#N/A</v>
      </c>
      <c r="CY4" s="4" t="e">
        <f>VLOOKUP(tLocTerm!$B2,tLocFeature!$A$2:$CC$13,CY$2,0)</f>
        <v>#N/A</v>
      </c>
      <c r="CZ4" s="4" t="e">
        <f>VLOOKUP(tLocTerm!$B2,tLocFeature!$A$2:$CC$13,CZ$2,0)</f>
        <v>#N/A</v>
      </c>
      <c r="DA4" s="4" t="e">
        <f>VLOOKUP(tLocTerm!$B2,tLocFeature!$A$2:$CC$13,DA$2,0)</f>
        <v>#N/A</v>
      </c>
      <c r="DB4" s="4" t="e">
        <f>VLOOKUP(tLocTerm!$B2,tLocFeature!$A$2:$CC$13,DB$2,0)</f>
        <v>#N/A</v>
      </c>
      <c r="DC4" s="60"/>
      <c r="DD4" s="4" t="e">
        <f>VLOOKUP(tLocTerm!$B2,tLocFeature!$A$2:$CC$13,DD$2,0)</f>
        <v>#N/A</v>
      </c>
      <c r="DE4" s="4" t="e">
        <f>VLOOKUP(tLocTerm!$B2,tLocFeature!$A$2:$CC$13,DE$2,0)</f>
        <v>#N/A</v>
      </c>
      <c r="DF4" s="60"/>
      <c r="DG4" s="4" t="e">
        <f>VLOOKUP(tLocTerm!$B2,tLocFeature!$A$2:$CC$13,DG$2,0)</f>
        <v>#N/A</v>
      </c>
      <c r="DH4" s="60"/>
      <c r="DI4" s="60"/>
      <c r="DJ4" s="4" t="e">
        <f>VLOOKUP(tLocTerm!$B2,tLocFeature!$A$2:$CC$13,DJ$2,0)</f>
        <v>#N/A</v>
      </c>
      <c r="DK4" s="4" t="e">
        <f>VLOOKUP(tLocTerm!$B2,tLocFeature!$A$2:$CC$13,DK$2,0)</f>
        <v>#N/A</v>
      </c>
      <c r="DL4" s="60"/>
      <c r="DM4" s="4" t="e">
        <f>VLOOKUP(tLocTerm!$B2,tLocFeature!$A$2:$CC$13,DM$2,0)</f>
        <v>#N/A</v>
      </c>
      <c r="DN4" s="4" t="e">
        <f>VLOOKUP(tLocTerm!$B2,tLocFeature!$A$2:$CC$13,DN$2,0)</f>
        <v>#N/A</v>
      </c>
      <c r="DO4" s="4" t="e">
        <f>VLOOKUP(tLocTerm!$B2,tLocFeature!$A$2:$CC$13,DO$2,0)</f>
        <v>#N/A</v>
      </c>
      <c r="DP4" s="4" t="e">
        <f>VLOOKUP(tLocTerm!$B2,tLocFeature!$A$2:$CC$13,DP$2,0)</f>
        <v>#N/A</v>
      </c>
      <c r="DQ4" s="4" t="e">
        <f>VLOOKUP(tLocTerm!$B2,tLocFeature!$A$2:$CC$13,DQ$2,0)</f>
        <v>#N/A</v>
      </c>
      <c r="DR4" s="4" t="e">
        <f>VLOOKUP(tLocTerm!$B2,tLocFeature!$A$2:$CC$13,DR$2,0)</f>
        <v>#N/A</v>
      </c>
      <c r="DS4" s="4" t="e">
        <f>VLOOKUP(tLocTerm!$B2,tLocFeature!$A$2:$CC$13,DS$2,0)</f>
        <v>#N/A</v>
      </c>
      <c r="DT4" s="60"/>
      <c r="DU4" s="60"/>
      <c r="DV4" s="4" t="e">
        <f>VLOOKUP(tLocTerm!$B2,tLocFeature!$A$2:$CC$13,DV$2,0)</f>
        <v>#N/A</v>
      </c>
      <c r="DW4" s="60"/>
      <c r="DX4" s="4" t="e">
        <f>VLOOKUP(tLocTerm!$B2,tLocFeature!$A$2:$CC$13,DX$2,0)</f>
        <v>#N/A</v>
      </c>
      <c r="DY4" s="4" t="e">
        <f>VLOOKUP(tLocTerm!$B2,tLocFeature!$A$2:$CC$13,DY$2,0)</f>
        <v>#N/A</v>
      </c>
      <c r="DZ4" s="4" t="e">
        <f>VLOOKUP(tLocTerm!$B2,tLocFeature!$A$2:$CC$13,DZ$2,0)</f>
        <v>#N/A</v>
      </c>
      <c r="EA4" s="4">
        <v>1</v>
      </c>
      <c r="EB4" s="60"/>
      <c r="EC4" s="4" t="e">
        <f>VLOOKUP(tLocTerm!$B2,tLocFeature!$A$2:$CC$13,EC$2,0)</f>
        <v>#N/A</v>
      </c>
      <c r="ED4" s="4" t="e">
        <f>VLOOKUP(tLocTerm!$B2,tLocFeature!$A$2:$CC$13,ED$2,0)</f>
        <v>#N/A</v>
      </c>
      <c r="EE4" t="str">
        <f>VLOOKUP(tLocTerm!B2,tLocation!$A$3:$BE$17,56,0)</f>
        <v>NULL</v>
      </c>
      <c r="EF4" t="str">
        <f>VLOOKUP(tLocTerm!B2,tLocation!$A$3:$BE$17,57,0)</f>
        <v>NULL</v>
      </c>
      <c r="EG4" s="60"/>
      <c r="EH4" s="4" t="e">
        <f>VLOOKUP(tLocTerm!$B2,tLocFeature!$A$2:$CC$13,EH$2,0)</f>
        <v>#N/A</v>
      </c>
      <c r="EI4" s="4" t="e">
        <f>VLOOKUP(tLocTerm!$B2,tLocFeature!$A$2:$CC$13,EI$2,0)</f>
        <v>#N/A</v>
      </c>
      <c r="EJ4" s="60"/>
      <c r="EK4" s="60"/>
      <c r="EL4" s="60"/>
      <c r="EM4" s="60"/>
      <c r="EN4" s="60"/>
      <c r="EO4" s="60"/>
      <c r="EP4" s="4" t="e">
        <f>VLOOKUP(tLocTerm!$B2,tLocFeature!$A$2:$CC$13,EP$2,0)</f>
        <v>#N/A</v>
      </c>
      <c r="EQ4" s="4" t="e">
        <f>VLOOKUP(tLocTerm!$B2,tLocFeature!$A$2:$CC$13,EQ$2,0)</f>
        <v>#N/A</v>
      </c>
      <c r="ER4" s="60"/>
      <c r="ES4" s="4" t="e">
        <f>VLOOKUP(tLocTerm!$B2,tLocFeature!$A$2:$CC$13,ES$2,0)</f>
        <v>#N/A</v>
      </c>
      <c r="ET4" s="4" t="e">
        <f>VLOOKUP(tLocTerm!$B2,tLocFeature!$A$2:$CC$13,ET$2,0)</f>
        <v>#N/A</v>
      </c>
      <c r="EU4" s="4" t="e">
        <f>VLOOKUP(tLocTerm!$B2,tLocFeature!$A$2:$CC$13,EU$2,0)</f>
        <v>#N/A</v>
      </c>
      <c r="EV4" s="4" t="e">
        <f>VLOOKUP(tLocTerm!$B2,tLocFeature!$A$2:$CC$13,EV$2,0)</f>
        <v>#N/A</v>
      </c>
      <c r="EW4" s="4" t="e">
        <f>VLOOKUP(tLocTerm!$B2,tLocFeature!$A$2:$CC$13,EW$2,0)</f>
        <v>#N/A</v>
      </c>
      <c r="EX4" s="4" t="e">
        <f>VLOOKUP(tLocTerm!$B2,tLocFeature!$A$2:$CC$13,EX$2,0)</f>
        <v>#N/A</v>
      </c>
      <c r="EY4" s="60"/>
      <c r="EZ4" s="60"/>
      <c r="FA4" s="62">
        <v>0</v>
      </c>
      <c r="FB4" s="62">
        <f>IF(tLocTerm!L2&gt;=0,0,1)</f>
        <v>0</v>
      </c>
      <c r="FC4" s="62">
        <f>IF(tLocTerm!K2="C", tLocTerm!L2,0)</f>
        <v>10000</v>
      </c>
      <c r="FD4" s="62">
        <v>0</v>
      </c>
      <c r="FE4" s="62">
        <v>0</v>
      </c>
      <c r="FF4" s="62">
        <v>0</v>
      </c>
      <c r="FG4" s="62">
        <f>IF(tLocTerm!M2&gt;=0,0,1)</f>
        <v>0</v>
      </c>
      <c r="FH4" s="62">
        <f>IF(tLocTerm!K2="C", tLocTerm!M2,0)</f>
        <v>0</v>
      </c>
      <c r="FI4" s="62">
        <v>0</v>
      </c>
      <c r="FJ4" s="62">
        <v>0</v>
      </c>
      <c r="FK4" s="62">
        <v>0</v>
      </c>
      <c r="FL4" s="62">
        <f>IF(tLocTerm!N2&gt;=0,0,1)</f>
        <v>0</v>
      </c>
      <c r="FM4" s="62">
        <f>IF(tLocTerm!K2="C", tLocTerm!N2,0)</f>
        <v>5000</v>
      </c>
      <c r="FN4" s="62">
        <v>0</v>
      </c>
      <c r="FO4" s="62">
        <v>0</v>
      </c>
      <c r="FP4" s="62">
        <v>0</v>
      </c>
      <c r="FQ4" s="62">
        <f>IF(tLocTerm!O2&gt;=0,0,1)</f>
        <v>0</v>
      </c>
      <c r="FR4" s="62">
        <f>IF(tLocTerm!K2="C", tLocTerm!O2,0)</f>
        <v>7500</v>
      </c>
      <c r="FS4" s="62">
        <v>0</v>
      </c>
      <c r="FT4" s="62">
        <v>0</v>
      </c>
      <c r="FU4" s="62">
        <v>0</v>
      </c>
      <c r="FV4" s="62">
        <v>0</v>
      </c>
      <c r="FW4" s="62">
        <v>0</v>
      </c>
      <c r="FX4" s="62">
        <v>0</v>
      </c>
      <c r="FY4" s="62">
        <v>0</v>
      </c>
      <c r="FZ4" s="62">
        <v>0</v>
      </c>
      <c r="GA4" s="62">
        <f>IF(tLocTerm!L2&gt;=0,0,1)</f>
        <v>0</v>
      </c>
      <c r="GB4" s="62">
        <f>IF(tLocTerm!K2="S", tLocTerm!L2,0)</f>
        <v>0</v>
      </c>
      <c r="GC4" s="62">
        <v>0</v>
      </c>
      <c r="GD4" s="62">
        <v>0</v>
      </c>
      <c r="GE4" s="62">
        <v>0</v>
      </c>
      <c r="GF4" s="62">
        <f>IF(tLocTerm!G2&gt;=0,0,1)</f>
        <v>0</v>
      </c>
      <c r="GG4" s="62">
        <f>IF(tLocTerm!F2="C", tLocTerm!G2,0)</f>
        <v>0</v>
      </c>
      <c r="GH4" s="62">
        <v>0</v>
      </c>
      <c r="GI4" s="62">
        <f>IF(tLocTerm!H2&gt;=0,0,1)</f>
        <v>0</v>
      </c>
      <c r="GJ4" s="62">
        <f>IF(tLocTerm!F2="C", tLocTerm!H2,0)</f>
        <v>0</v>
      </c>
      <c r="GK4" s="62">
        <v>0</v>
      </c>
      <c r="GL4" s="62">
        <f>IF(tLocTerm!I2&gt;=0,0,1)</f>
        <v>0</v>
      </c>
      <c r="GM4" s="62">
        <f>IF(tLocTerm!F2="C", tLocTerm!I2,0)</f>
        <v>0</v>
      </c>
      <c r="GN4" s="62">
        <v>0</v>
      </c>
      <c r="GO4" s="62">
        <f>IF(tLocTerm!J2&gt;=0,0,1)</f>
        <v>0</v>
      </c>
      <c r="GP4" s="62">
        <f>IF(tLocTerm!F2="C", tLocTerm!J2,0)</f>
        <v>0</v>
      </c>
      <c r="GQ4" s="62">
        <v>0</v>
      </c>
      <c r="GR4" s="62">
        <v>0</v>
      </c>
      <c r="GS4" s="62">
        <v>0</v>
      </c>
      <c r="GT4" s="62">
        <v>0</v>
      </c>
      <c r="GU4" s="62">
        <f>IF(tLocTerm!G2&gt;=0,0,1)</f>
        <v>0</v>
      </c>
      <c r="GV4" s="62">
        <f>IF(tLocTerm!F2="S", tLocTerm!G2,0)</f>
        <v>2500000</v>
      </c>
      <c r="GW4" s="62">
        <v>0</v>
      </c>
    </row>
    <row r="5" spans="1:205" s="51" customFormat="1" x14ac:dyDescent="0.25">
      <c r="A5" s="65" t="str">
        <f>VLOOKUP(VLOOKUP(tLocTerm!B3,tLocation!$A$3:$C$17,3,0),tExpSet_tCntrct_tLayer!$A$2:$B$3,2,0)</f>
        <v>Columnwise</v>
      </c>
      <c r="B5" s="66">
        <f>VLOOKUP(VLOOKUP(tLocTerm!B3,tLocation!$A$3:$BT$17,2,0),tExpSet_tCntrct_tLayer!$A$10:$C$11,3,0)</f>
        <v>1</v>
      </c>
      <c r="C5" s="67">
        <f>VLOOKUP(tLocTerm!B3,tLocation!$A$3:$BT$17,5,0)</f>
        <v>1</v>
      </c>
      <c r="D5" s="67">
        <f>VLOOKUP(tLocTerm!B3,tLocation!$A$3:$BT$17,6,0)</f>
        <v>1</v>
      </c>
      <c r="E5" s="66">
        <f>VLOOKUP(tLocTerm!B3,tLocation!$A$3:$BT$17,18,0)</f>
        <v>0</v>
      </c>
      <c r="F5" s="68"/>
      <c r="G5" s="67" t="str">
        <f>VLOOKUP(tLocTerm!B3,tLocation!$A$3:$BT$17,19,0)</f>
        <v>NULL</v>
      </c>
      <c r="H5" s="67" t="str">
        <f>VLOOKUP(tLocTerm!B3,tLocation!$A$3:$BT$17,17,0)</f>
        <v>NULL</v>
      </c>
      <c r="I5" s="67">
        <f>VLOOKUP(tLocTerm!B3,tLocation!$A$3:$BT$17,4,0)</f>
        <v>0</v>
      </c>
      <c r="J5" s="69">
        <f>VLOOKUP(tLocTerm!B3,tLocation!$A$3:$BT$17,43,0)</f>
        <v>43466</v>
      </c>
      <c r="K5" s="69">
        <f>VLOOKUP(tLocTerm!B3,tLocation!$A$3:$BT$17,44,0)</f>
        <v>43831</v>
      </c>
      <c r="L5" s="66" t="e">
        <f>VLOOKUP(tLocTerm!B3,tLocFeature!$A$2:$CC$13,31,0)</f>
        <v>#N/A</v>
      </c>
      <c r="M5" s="68"/>
      <c r="N5" s="67" t="str">
        <f>VLOOKUP(tLocTerm!B3,tLocation!$A$3:$BT$17,22,0)</f>
        <v>US</v>
      </c>
      <c r="O5" s="67">
        <f>VLOOKUP(tLocTerm!B3,tLocation!$A$3:$BT$17,37,0)</f>
        <v>42.348438000000002</v>
      </c>
      <c r="P5" s="67">
        <f>VLOOKUP(tLocTerm!B3,tLocation!$A$3:$BT$17,38,0)</f>
        <v>-71.076521999999997</v>
      </c>
      <c r="Q5" s="67" t="str">
        <f>VLOOKUP(tLocTerm!B3,tLocation!$A$3:$BT$17,34,0)</f>
        <v>141 Dartmouth Street</v>
      </c>
      <c r="R5" s="67">
        <f>VLOOKUP(tLocTerm!B3,tLocation!$A$3:$BT$17,30,0)</f>
        <v>2116</v>
      </c>
      <c r="S5" s="67" t="str">
        <f>VLOOKUP(tLocTerm!B3,tLocation!$A$3:$BT$17,35,0)</f>
        <v>BOSTON</v>
      </c>
      <c r="T5" s="67" t="str">
        <f>VLOOKUP(tLocTerm!B3,tLocation!$A$3:$BT$17,26,0)</f>
        <v>MA</v>
      </c>
      <c r="U5" s="67" t="str">
        <f>VLOOKUP(tLocTerm!B3,tLocation!$A$3:$BT$17,27,0)</f>
        <v>Massachusetts</v>
      </c>
      <c r="V5" s="66" t="s">
        <v>784</v>
      </c>
      <c r="W5" s="66" t="str">
        <f>VLOOKUP(C5,tLocation!$E$3:$AC$17,25,0)</f>
        <v>Suffolk</v>
      </c>
      <c r="X5" s="66" t="s">
        <v>783</v>
      </c>
      <c r="Y5" s="66" t="str">
        <f>VLOOKUP(C5,tLocation!$E$3:$AG$17,29,0)</f>
        <v>NULL</v>
      </c>
      <c r="Z5" s="66"/>
      <c r="AA5" s="66"/>
      <c r="AB5" s="66"/>
      <c r="AC5" s="66"/>
      <c r="AD5" s="66"/>
      <c r="AE5" s="66"/>
      <c r="AF5" s="66">
        <f>VLOOKUP(VLOOKUP(tLocTerm!B3,tLocation!$A$3:$BT$17,41,0),ForPerilLookUp!$L$2:$M$9,2,0)</f>
        <v>2</v>
      </c>
      <c r="AG5" s="68"/>
      <c r="AH5" s="67" t="str">
        <f>VLOOKUP(tLocTerm!B3,tLocation!$A$3:$BT$17,42,0)</f>
        <v>TIG</v>
      </c>
      <c r="AI5" s="67" t="str">
        <f>VLOOKUP(tLocTerm!B3,tLocation!$A$3:$BT$17,48,0)</f>
        <v>AIR</v>
      </c>
      <c r="AJ5" s="67">
        <f>VLOOKUP(tLocTerm!B3,tLocation!$A$3:$BT$17,49,0)</f>
        <v>315</v>
      </c>
      <c r="AK5" s="67" t="str">
        <f>VLOOKUP(tLocTerm!B3,tLocation!$A$3:$BT$17,50,0)</f>
        <v>AIR</v>
      </c>
      <c r="AL5" s="67">
        <f>VLOOKUP(tLocTerm!B3,tLocation!$A$3:$BT$17,51,0)</f>
        <v>116</v>
      </c>
      <c r="AM5" s="66">
        <f>VLOOKUP(VLOOKUP(tLocTerm!B3,tLocation!$A$3:$BT$17,45,0),ForPerilLookUp!$AC$2:$AD$172,2)</f>
        <v>1104</v>
      </c>
      <c r="AN5" s="66">
        <f>VLOOKUP(VLOOKUP(tLocTerm!B3,tLocation!$A$3:$BT$17,46,0),ForPerilLookUp!$Z$2:$AA$186,2)</f>
        <v>5105</v>
      </c>
      <c r="AO5" s="67">
        <f>VLOOKUP(tLocTerm!B3,tLocation!$A$3:$BT$17,54,0)</f>
        <v>1980</v>
      </c>
      <c r="AP5" s="67">
        <f>VLOOKUP(tLocTerm!B3,tLocation!$A$3:$BT$17,55,0)</f>
        <v>7</v>
      </c>
      <c r="AQ5" s="67">
        <f>VLOOKUP(tLocTerm!B3,tLocation!$A$3:$BT$17,53,0)</f>
        <v>1</v>
      </c>
      <c r="AR5" s="67">
        <f>VLOOKUP(tLocTerm!B3,tLocation!$A$3:$BT$17,58,0)</f>
        <v>1</v>
      </c>
      <c r="AS5" s="66">
        <f>VLOOKUP(VLOOKUP(tLocTerm!B3,tLocation!$A$3:$BT$17,59,0),ForPerilLookUp!$O$3:$Q$8,3,0)</f>
        <v>11</v>
      </c>
      <c r="AT5" s="67">
        <f>VLOOKUP(tLocTerm!B3,tLocation!$A$3:$BT$17,65,0)</f>
        <v>0</v>
      </c>
      <c r="AU5" s="67">
        <f>VLOOKUP(tLocTerm!B3,tLocation!$A$3:$BT$17,66,0)</f>
        <v>0</v>
      </c>
      <c r="AV5" s="67">
        <f>VLOOKUP(tLocTerm!B3,tLocation!$A$3:$BT$17,67,0)</f>
        <v>0</v>
      </c>
      <c r="AW5" s="67">
        <f>VLOOKUP(tLocTerm!B3,tLocation!$A$3:$BT$17,68,0)</f>
        <v>0</v>
      </c>
      <c r="AX5" s="67">
        <f>VLOOKUP(tLocTerm!B3,tLocation!$A$3:$BT$17,69,0)</f>
        <v>0</v>
      </c>
      <c r="AY5" s="68"/>
      <c r="AZ5" s="66" t="str">
        <f>VLOOKUP(VLOOKUP(VLOOKUP(tLocTerm!B3,tLocation!$A$3:$BT$17,2,0),tExpSet_tCntrct_tLayer!$A$10:$F$11,6,0),ForPerilLookUp!$E$2:$H$6,3,0)</f>
        <v>WSS;QEQ;QFF;OO1;QLS;BFR;QSL;XX1;WW2;MM1;QTS;BBF;ZZ1</v>
      </c>
      <c r="BA5" s="67">
        <f>VLOOKUP(tLocTerm!B3,tLocation!$A$3:$BT$17,7,0)</f>
        <v>10000000</v>
      </c>
      <c r="BB5" s="67">
        <f>VLOOKUP(tLocTerm!B3,tLocation!$A$3:$BT$17,8,0)</f>
        <v>0</v>
      </c>
      <c r="BC5" s="67">
        <f>VLOOKUP(tLocTerm!B3,tLocation!$A$3:$BT$17,9,0)</f>
        <v>500000</v>
      </c>
      <c r="BD5" s="67">
        <f>VLOOKUP(tLocTerm!B3,tLocation!$A$3:$BT$17,10,0)</f>
        <v>2000000</v>
      </c>
      <c r="BE5" s="67">
        <f>VLOOKUP(tLocTerm!B3,tLocation!$A$3:$BT$17,11,0)</f>
        <v>365</v>
      </c>
      <c r="BF5" s="67" t="str">
        <f>VLOOKUP(tLocTerm!B3,tLocation!$A$3:$BT$17,15,0)</f>
        <v>USD</v>
      </c>
      <c r="BG5" s="67">
        <f>VLOOKUP(tLocTerm!B3,tLocation!$A$3:$BT$17,14,0)</f>
        <v>0</v>
      </c>
      <c r="BH5" s="68"/>
      <c r="BI5" s="68"/>
      <c r="BJ5" s="68"/>
      <c r="BK5" s="66">
        <f>VLOOKUP(tLocTerm!B3,tLocation!$A$3:$BT$17,71,0)</f>
        <v>0</v>
      </c>
      <c r="BL5" s="70">
        <f>tLocTerm!Q3*tLocTerm!R3</f>
        <v>1</v>
      </c>
      <c r="BM5" s="68"/>
      <c r="BN5" s="68"/>
      <c r="BO5" s="66">
        <f>VLOOKUP(CONCATENATE(tLocTerm!B3,"_",tLocTerm!C3,"_",tLocTerm!D3),ForCondNumber!$F$4:$J$27,5,0)</f>
        <v>4</v>
      </c>
      <c r="BP5" s="71">
        <v>1</v>
      </c>
      <c r="BQ5" s="70" t="str">
        <f>VLOOKUP(tLocTerm!D3,ForPerilLookUp!$E$2:$H$6,3,0)</f>
        <v>WSS;OO1;WW2</v>
      </c>
      <c r="BR5" s="68"/>
      <c r="BS5" s="68"/>
      <c r="BT5" s="68"/>
      <c r="BU5" s="68"/>
      <c r="BV5" s="72" t="e">
        <f>VLOOKUP(tLocTerm!B3,tLocFeature!$A$2:$CC$13,38,0)</f>
        <v>#N/A</v>
      </c>
      <c r="BW5" s="72" t="e">
        <f>VLOOKUP(tLocTerm!B3,tLocFeature!$A$2:$CC$13,43,0)</f>
        <v>#N/A</v>
      </c>
      <c r="BX5" s="72" t="e">
        <f>VLOOKUP(tLocTerm!B3,tLocFeature!$A$2:$CC$13,41,0)</f>
        <v>#N/A</v>
      </c>
      <c r="BY5" s="68"/>
      <c r="BZ5" s="68"/>
      <c r="CA5" s="68"/>
      <c r="CB5" s="4" t="e">
        <f>VLOOKUP(tLocTerm!B3,tLocFeature!$A$2:$CC$13,5,0)</f>
        <v>#N/A</v>
      </c>
      <c r="CC5" s="4" t="e">
        <f>VLOOKUP(tLocTerm!$B3,tLocFeature!$A$2:$CC$13,CC$2,0)</f>
        <v>#N/A</v>
      </c>
      <c r="CD5" s="4" t="e">
        <f>VLOOKUP(tLocTerm!$B3,tLocFeature!$A$2:$CC$13,CD$2,0)</f>
        <v>#N/A</v>
      </c>
      <c r="CE5" s="4" t="e">
        <f>VLOOKUP(tLocTerm!$B3,tLocFeature!$A$2:$CC$13,CE$2,0)</f>
        <v>#N/A</v>
      </c>
      <c r="CF5" s="4" t="e">
        <f>VLOOKUP(tLocTerm!$B3,tLocFeature!$A$2:$CC$13,CF$2,0)</f>
        <v>#N/A</v>
      </c>
      <c r="CG5" s="4" t="e">
        <f>VLOOKUP(tLocTerm!$B3,tLocFeature!$A$2:$CC$13,CG$2,0)</f>
        <v>#N/A</v>
      </c>
      <c r="CH5" s="4" t="e">
        <f>VLOOKUP(tLocTerm!$B3,tLocFeature!$A$2:$CC$13,CH$2,0)</f>
        <v>#N/A</v>
      </c>
      <c r="CI5" s="4" t="e">
        <f>VLOOKUP(tLocTerm!$B3,tLocFeature!$A$2:$CC$13,CI$2,0)</f>
        <v>#N/A</v>
      </c>
      <c r="CJ5" s="4" t="e">
        <f>VLOOKUP(tLocTerm!$B3,tLocFeature!$A$2:$CC$13,CJ$2,0)</f>
        <v>#N/A</v>
      </c>
      <c r="CK5" s="68"/>
      <c r="CL5" s="4" t="e">
        <f>VLOOKUP(tLocTerm!$B3,tLocFeature!$A$2:$CC$13,CL$2,0)</f>
        <v>#N/A</v>
      </c>
      <c r="CM5" s="4" t="e">
        <f>VLOOKUP(tLocTerm!$B3,tLocFeature!$A$2:$CC$13,CM$2,0)</f>
        <v>#N/A</v>
      </c>
      <c r="CN5" s="4" t="e">
        <f>VLOOKUP(tLocTerm!$B3,tLocFeature!$A$2:$CC$13,CN$2,0)</f>
        <v>#N/A</v>
      </c>
      <c r="CO5" s="4" t="e">
        <f>VLOOKUP(tLocTerm!$B3,tLocFeature!$A$2:$CC$13,CO$2,0)</f>
        <v>#N/A</v>
      </c>
      <c r="CP5" s="4" t="e">
        <f>VLOOKUP(tLocTerm!$B3,tLocFeature!$A$2:$CC$13,CP$2,0)</f>
        <v>#N/A</v>
      </c>
      <c r="CQ5" s="4" t="e">
        <f>VLOOKUP(tLocTerm!$B3,tLocFeature!$A$2:$CC$13,CQ$2,0)</f>
        <v>#N/A</v>
      </c>
      <c r="CR5" s="4" t="e">
        <f>VLOOKUP(tLocTerm!$B3,tLocFeature!$A$2:$CC$13,CR$2,0)</f>
        <v>#N/A</v>
      </c>
      <c r="CS5" s="4" t="e">
        <f>VLOOKUP(tLocTerm!$B3,tLocFeature!$A$2:$CC$13,CS$2,0)</f>
        <v>#N/A</v>
      </c>
      <c r="CT5" s="68"/>
      <c r="CU5" s="4" t="e">
        <f>VLOOKUP(tLocTerm!$B3,tLocFeature!$A$2:$CC$13,CU$2,0)</f>
        <v>#N/A</v>
      </c>
      <c r="CV5" s="68"/>
      <c r="CW5" s="4" t="e">
        <f>VLOOKUP(tLocTerm!$B3,tLocFeature!$A$2:$CC$13,CW$2,0)</f>
        <v>#N/A</v>
      </c>
      <c r="CX5" s="4" t="e">
        <f>VLOOKUP(tLocTerm!$B3,tLocFeature!$A$2:$CC$13,CX$2,0)</f>
        <v>#N/A</v>
      </c>
      <c r="CY5" s="4" t="e">
        <f>VLOOKUP(tLocTerm!$B3,tLocFeature!$A$2:$CC$13,CY$2,0)</f>
        <v>#N/A</v>
      </c>
      <c r="CZ5" s="4" t="e">
        <f>VLOOKUP(tLocTerm!$B3,tLocFeature!$A$2:$CC$13,CZ$2,0)</f>
        <v>#N/A</v>
      </c>
      <c r="DA5" s="4" t="e">
        <f>VLOOKUP(tLocTerm!$B3,tLocFeature!$A$2:$CC$13,DA$2,0)</f>
        <v>#N/A</v>
      </c>
      <c r="DB5" s="4" t="e">
        <f>VLOOKUP(tLocTerm!$B3,tLocFeature!$A$2:$CC$13,DB$2,0)</f>
        <v>#N/A</v>
      </c>
      <c r="DC5" s="68"/>
      <c r="DD5" s="4" t="e">
        <f>VLOOKUP(tLocTerm!$B3,tLocFeature!$A$2:$CC$13,DD$2,0)</f>
        <v>#N/A</v>
      </c>
      <c r="DE5" s="4" t="e">
        <f>VLOOKUP(tLocTerm!$B3,tLocFeature!$A$2:$CC$13,DE$2,0)</f>
        <v>#N/A</v>
      </c>
      <c r="DF5" s="68"/>
      <c r="DG5" s="4" t="e">
        <f>VLOOKUP(tLocTerm!$B3,tLocFeature!$A$2:$CC$13,DG$2,0)</f>
        <v>#N/A</v>
      </c>
      <c r="DH5" s="68"/>
      <c r="DI5" s="68"/>
      <c r="DJ5" s="4" t="e">
        <f>VLOOKUP(tLocTerm!$B3,tLocFeature!$A$2:$CC$13,DJ$2,0)</f>
        <v>#N/A</v>
      </c>
      <c r="DK5" s="4" t="e">
        <f>VLOOKUP(tLocTerm!$B3,tLocFeature!$A$2:$CC$13,DK$2,0)</f>
        <v>#N/A</v>
      </c>
      <c r="DL5" s="68"/>
      <c r="DM5" s="4" t="e">
        <f>VLOOKUP(tLocTerm!$B3,tLocFeature!$A$2:$CC$13,DM$2,0)</f>
        <v>#N/A</v>
      </c>
      <c r="DN5" s="4" t="e">
        <f>VLOOKUP(tLocTerm!$B3,tLocFeature!$A$2:$CC$13,DN$2,0)</f>
        <v>#N/A</v>
      </c>
      <c r="DO5" s="4" t="e">
        <f>VLOOKUP(tLocTerm!$B3,tLocFeature!$A$2:$CC$13,DO$2,0)</f>
        <v>#N/A</v>
      </c>
      <c r="DP5" s="4" t="e">
        <f>VLOOKUP(tLocTerm!$B3,tLocFeature!$A$2:$CC$13,DP$2,0)</f>
        <v>#N/A</v>
      </c>
      <c r="DQ5" s="4" t="e">
        <f>VLOOKUP(tLocTerm!$B3,tLocFeature!$A$2:$CC$13,DQ$2,0)</f>
        <v>#N/A</v>
      </c>
      <c r="DR5" s="4" t="e">
        <f>VLOOKUP(tLocTerm!$B3,tLocFeature!$A$2:$CC$13,DR$2,0)</f>
        <v>#N/A</v>
      </c>
      <c r="DS5" s="4" t="e">
        <f>VLOOKUP(tLocTerm!$B3,tLocFeature!$A$2:$CC$13,DS$2,0)</f>
        <v>#N/A</v>
      </c>
      <c r="DT5" s="68"/>
      <c r="DU5" s="68"/>
      <c r="DV5" s="4" t="e">
        <f>VLOOKUP(tLocTerm!$B3,tLocFeature!$A$2:$CC$13,DV$2,0)</f>
        <v>#N/A</v>
      </c>
      <c r="DW5" s="68"/>
      <c r="DX5" s="4" t="e">
        <f>VLOOKUP(tLocTerm!$B3,tLocFeature!$A$2:$CC$13,DX$2,0)</f>
        <v>#N/A</v>
      </c>
      <c r="DY5" s="4" t="e">
        <f>VLOOKUP(tLocTerm!$B3,tLocFeature!$A$2:$CC$13,DY$2,0)</f>
        <v>#N/A</v>
      </c>
      <c r="DZ5" s="4" t="e">
        <f>VLOOKUP(tLocTerm!$B3,tLocFeature!$A$2:$CC$13,DZ$2,0)</f>
        <v>#N/A</v>
      </c>
      <c r="EA5" s="4">
        <v>1</v>
      </c>
      <c r="EB5" s="68"/>
      <c r="EC5" s="4" t="e">
        <f>VLOOKUP(tLocTerm!$B3,tLocFeature!$A$2:$CC$13,EC$2,0)</f>
        <v>#N/A</v>
      </c>
      <c r="ED5" s="4" t="e">
        <f>VLOOKUP(tLocTerm!$B3,tLocFeature!$A$2:$CC$13,ED$2,0)</f>
        <v>#N/A</v>
      </c>
      <c r="EE5" t="str">
        <f>VLOOKUP(tLocTerm!B3,tLocation!$A$3:$BE$17,56,0)</f>
        <v>NULL</v>
      </c>
      <c r="EF5" t="str">
        <f>VLOOKUP(tLocTerm!B3,tLocation!$A$3:$BE$17,57,0)</f>
        <v>NULL</v>
      </c>
      <c r="EG5" s="68"/>
      <c r="EH5" s="4" t="e">
        <f>VLOOKUP(tLocTerm!$B3,tLocFeature!$A$2:$CC$13,EH$2,0)</f>
        <v>#N/A</v>
      </c>
      <c r="EI5" s="4" t="e">
        <f>VLOOKUP(tLocTerm!$B3,tLocFeature!$A$2:$CC$13,EI$2,0)</f>
        <v>#N/A</v>
      </c>
      <c r="EJ5" s="68"/>
      <c r="EK5" s="68"/>
      <c r="EL5" s="68"/>
      <c r="EM5" s="68"/>
      <c r="EN5" s="68"/>
      <c r="EO5" s="68"/>
      <c r="EP5" s="4" t="e">
        <f>VLOOKUP(tLocTerm!$B3,tLocFeature!$A$2:$CC$13,EP$2,0)</f>
        <v>#N/A</v>
      </c>
      <c r="EQ5" s="4" t="e">
        <f>VLOOKUP(tLocTerm!$B3,tLocFeature!$A$2:$CC$13,EQ$2,0)</f>
        <v>#N/A</v>
      </c>
      <c r="ER5" s="68"/>
      <c r="ES5" s="4" t="e">
        <f>VLOOKUP(tLocTerm!$B3,tLocFeature!$A$2:$CC$13,ES$2,0)</f>
        <v>#N/A</v>
      </c>
      <c r="ET5" s="4" t="e">
        <f>VLOOKUP(tLocTerm!$B3,tLocFeature!$A$2:$CC$13,ET$2,0)</f>
        <v>#N/A</v>
      </c>
      <c r="EU5" s="4" t="e">
        <f>VLOOKUP(tLocTerm!$B3,tLocFeature!$A$2:$CC$13,EU$2,0)</f>
        <v>#N/A</v>
      </c>
      <c r="EV5" s="4" t="e">
        <f>VLOOKUP(tLocTerm!$B3,tLocFeature!$A$2:$CC$13,EV$2,0)</f>
        <v>#N/A</v>
      </c>
      <c r="EW5" s="4" t="e">
        <f>VLOOKUP(tLocTerm!$B3,tLocFeature!$A$2:$CC$13,EW$2,0)</f>
        <v>#N/A</v>
      </c>
      <c r="EX5" s="4" t="e">
        <f>VLOOKUP(tLocTerm!$B3,tLocFeature!$A$2:$CC$13,EX$2,0)</f>
        <v>#N/A</v>
      </c>
      <c r="EY5" s="68"/>
      <c r="EZ5" s="68"/>
      <c r="FA5" s="70">
        <v>0</v>
      </c>
      <c r="FB5" s="70">
        <f>IF(tLocTerm!L3&gt;=0,0,1)</f>
        <v>0</v>
      </c>
      <c r="FC5" s="70">
        <f>IF(tLocTerm!K3="C", tLocTerm!L3,0)</f>
        <v>0</v>
      </c>
      <c r="FD5" s="70">
        <v>0</v>
      </c>
      <c r="FE5" s="70">
        <v>0</v>
      </c>
      <c r="FF5" s="70">
        <v>0</v>
      </c>
      <c r="FG5" s="70">
        <f>IF(tLocTerm!M3&gt;=0,0,1)</f>
        <v>0</v>
      </c>
      <c r="FH5" s="70">
        <f>IF(tLocTerm!K3="C", tLocTerm!M3,0)</f>
        <v>0</v>
      </c>
      <c r="FI5" s="70">
        <v>0</v>
      </c>
      <c r="FJ5" s="70">
        <v>0</v>
      </c>
      <c r="FK5" s="70">
        <v>0</v>
      </c>
      <c r="FL5" s="70">
        <f>IF(tLocTerm!N3&gt;=0,0,1)</f>
        <v>0</v>
      </c>
      <c r="FM5" s="70">
        <f>IF(tLocTerm!K3="C", tLocTerm!N3,0)</f>
        <v>0</v>
      </c>
      <c r="FN5" s="70">
        <v>0</v>
      </c>
      <c r="FO5" s="70">
        <v>0</v>
      </c>
      <c r="FP5" s="70">
        <v>0</v>
      </c>
      <c r="FQ5" s="70">
        <f>IF(tLocTerm!O3&gt;=0,0,1)</f>
        <v>0</v>
      </c>
      <c r="FR5" s="70">
        <f>IF(tLocTerm!K3="C", tLocTerm!O3,0)</f>
        <v>0</v>
      </c>
      <c r="FS5" s="70">
        <v>0</v>
      </c>
      <c r="FT5" s="70">
        <v>0</v>
      </c>
      <c r="FU5" s="70">
        <v>0</v>
      </c>
      <c r="FV5" s="70">
        <v>0</v>
      </c>
      <c r="FW5" s="70">
        <v>0</v>
      </c>
      <c r="FX5" s="70">
        <v>0</v>
      </c>
      <c r="FY5" s="70">
        <v>0</v>
      </c>
      <c r="FZ5" s="70">
        <v>0</v>
      </c>
      <c r="GA5" s="70">
        <f>IF(tLocTerm!L3&gt;=0,0,1)</f>
        <v>0</v>
      </c>
      <c r="GB5" s="70">
        <f>IF(tLocTerm!K3="S", tLocTerm!L3,0)</f>
        <v>0</v>
      </c>
      <c r="GC5" s="70">
        <v>0</v>
      </c>
      <c r="GD5" s="70">
        <v>0</v>
      </c>
      <c r="GE5" s="70">
        <v>0</v>
      </c>
      <c r="GF5" s="70">
        <f>IF(tLocTerm!G3&gt;=0,0,1)</f>
        <v>0</v>
      </c>
      <c r="GG5" s="70">
        <f>IF(tLocTerm!F3="C", tLocTerm!G3,0)</f>
        <v>0</v>
      </c>
      <c r="GH5" s="70">
        <v>0</v>
      </c>
      <c r="GI5" s="70">
        <f>IF(tLocTerm!H3&gt;=0,0,1)</f>
        <v>0</v>
      </c>
      <c r="GJ5" s="70">
        <f>IF(tLocTerm!F3="C", tLocTerm!H3,0)</f>
        <v>0</v>
      </c>
      <c r="GK5" s="70">
        <v>0</v>
      </c>
      <c r="GL5" s="70">
        <f>IF(tLocTerm!I3&gt;=0,0,1)</f>
        <v>0</v>
      </c>
      <c r="GM5" s="70">
        <f>IF(tLocTerm!F3="C", tLocTerm!I3,0)</f>
        <v>0</v>
      </c>
      <c r="GN5" s="70">
        <v>0</v>
      </c>
      <c r="GO5" s="70">
        <f>IF(tLocTerm!J3&gt;=0,0,1)</f>
        <v>0</v>
      </c>
      <c r="GP5" s="70">
        <f>IF(tLocTerm!F3="C", tLocTerm!J3,0)</f>
        <v>0</v>
      </c>
      <c r="GQ5" s="70">
        <v>0</v>
      </c>
      <c r="GR5" s="70">
        <v>0</v>
      </c>
      <c r="GS5" s="70">
        <v>0</v>
      </c>
      <c r="GT5" s="70">
        <v>0</v>
      </c>
      <c r="GU5" s="70">
        <f>IF(tLocTerm!G3&gt;=0,0,1)</f>
        <v>0</v>
      </c>
      <c r="GV5" s="70">
        <f>IF(tLocTerm!F3="S", tLocTerm!G3,0)</f>
        <v>0</v>
      </c>
      <c r="GW5" s="70">
        <v>0</v>
      </c>
    </row>
    <row r="6" spans="1:205" s="51" customFormat="1" x14ac:dyDescent="0.25">
      <c r="A6" s="65" t="str">
        <f>VLOOKUP(VLOOKUP(tLocTerm!B4,tLocation!$A$3:$C$17,3,0),tExpSet_tCntrct_tLayer!$A$2:$B$3,2,0)</f>
        <v>Columnwise</v>
      </c>
      <c r="B6" s="66">
        <f>VLOOKUP(VLOOKUP(tLocTerm!B4,tLocation!$A$3:$BT$17,2,0),tExpSet_tCntrct_tLayer!$A$10:$C$11,3,0)</f>
        <v>1</v>
      </c>
      <c r="C6" s="67">
        <f>VLOOKUP(tLocTerm!B4,tLocation!$A$3:$BT$17,5,0)</f>
        <v>1</v>
      </c>
      <c r="D6" s="67">
        <f>VLOOKUP(tLocTerm!B4,tLocation!$A$3:$BT$17,6,0)</f>
        <v>1</v>
      </c>
      <c r="E6" s="66">
        <f>VLOOKUP(tLocTerm!B4,tLocation!$A$3:$BT$17,18,0)</f>
        <v>0</v>
      </c>
      <c r="F6" s="68"/>
      <c r="G6" s="67" t="str">
        <f>VLOOKUP(tLocTerm!B4,tLocation!$A$3:$BT$17,19,0)</f>
        <v>NULL</v>
      </c>
      <c r="H6" s="67" t="str">
        <f>VLOOKUP(tLocTerm!B4,tLocation!$A$3:$BT$17,17,0)</f>
        <v>NULL</v>
      </c>
      <c r="I6" s="67">
        <f>VLOOKUP(tLocTerm!B4,tLocation!$A$3:$BT$17,4,0)</f>
        <v>0</v>
      </c>
      <c r="J6" s="69">
        <f>VLOOKUP(tLocTerm!B4,tLocation!$A$3:$BT$17,43,0)</f>
        <v>43466</v>
      </c>
      <c r="K6" s="69">
        <f>VLOOKUP(tLocTerm!B4,tLocation!$A$3:$BT$17,44,0)</f>
        <v>43831</v>
      </c>
      <c r="L6" s="66" t="e">
        <f>VLOOKUP(tLocTerm!B4,tLocFeature!$A$2:$CC$13,31,0)</f>
        <v>#N/A</v>
      </c>
      <c r="M6" s="68"/>
      <c r="N6" s="67" t="str">
        <f>VLOOKUP(tLocTerm!B4,tLocation!$A$3:$BT$17,22,0)</f>
        <v>US</v>
      </c>
      <c r="O6" s="67">
        <f>VLOOKUP(tLocTerm!B4,tLocation!$A$3:$BT$17,37,0)</f>
        <v>42.348438000000002</v>
      </c>
      <c r="P6" s="67">
        <f>VLOOKUP(tLocTerm!B4,tLocation!$A$3:$BT$17,38,0)</f>
        <v>-71.076521999999997</v>
      </c>
      <c r="Q6" s="67" t="str">
        <f>VLOOKUP(tLocTerm!B4,tLocation!$A$3:$BT$17,34,0)</f>
        <v>141 Dartmouth Street</v>
      </c>
      <c r="R6" s="67">
        <f>VLOOKUP(tLocTerm!B4,tLocation!$A$3:$BT$17,30,0)</f>
        <v>2116</v>
      </c>
      <c r="S6" s="67" t="str">
        <f>VLOOKUP(tLocTerm!B4,tLocation!$A$3:$BT$17,35,0)</f>
        <v>BOSTON</v>
      </c>
      <c r="T6" s="67" t="str">
        <f>VLOOKUP(tLocTerm!B4,tLocation!$A$3:$BT$17,26,0)</f>
        <v>MA</v>
      </c>
      <c r="U6" s="67" t="str">
        <f>VLOOKUP(tLocTerm!B4,tLocation!$A$3:$BT$17,27,0)</f>
        <v>Massachusetts</v>
      </c>
      <c r="V6" s="66" t="s">
        <v>784</v>
      </c>
      <c r="W6" s="66" t="str">
        <f>VLOOKUP(C6,tLocation!$E$3:$AC$17,25,0)</f>
        <v>Suffolk</v>
      </c>
      <c r="X6" s="66" t="s">
        <v>783</v>
      </c>
      <c r="Y6" s="66" t="str">
        <f>VLOOKUP(C6,tLocation!$E$3:$AG$17,29,0)</f>
        <v>NULL</v>
      </c>
      <c r="Z6" s="66"/>
      <c r="AA6" s="66"/>
      <c r="AB6" s="66"/>
      <c r="AC6" s="66"/>
      <c r="AD6" s="66"/>
      <c r="AE6" s="66"/>
      <c r="AF6" s="66">
        <f>VLOOKUP(VLOOKUP(tLocTerm!B4,tLocation!$A$3:$BT$17,41,0),ForPerilLookUp!$L$2:$M$9,2,0)</f>
        <v>2</v>
      </c>
      <c r="AG6" s="68"/>
      <c r="AH6" s="67" t="str">
        <f>VLOOKUP(tLocTerm!B4,tLocation!$A$3:$BT$17,42,0)</f>
        <v>TIG</v>
      </c>
      <c r="AI6" s="67" t="str">
        <f>VLOOKUP(tLocTerm!B4,tLocation!$A$3:$BT$17,48,0)</f>
        <v>AIR</v>
      </c>
      <c r="AJ6" s="67">
        <f>VLOOKUP(tLocTerm!B4,tLocation!$A$3:$BT$17,49,0)</f>
        <v>315</v>
      </c>
      <c r="AK6" s="67" t="str">
        <f>VLOOKUP(tLocTerm!B4,tLocation!$A$3:$BT$17,50,0)</f>
        <v>AIR</v>
      </c>
      <c r="AL6" s="67">
        <f>VLOOKUP(tLocTerm!B4,tLocation!$A$3:$BT$17,51,0)</f>
        <v>116</v>
      </c>
      <c r="AM6" s="66">
        <f>VLOOKUP(VLOOKUP(tLocTerm!B4,tLocation!$A$3:$BT$17,45,0),ForPerilLookUp!$AC$2:$AD$172,2)</f>
        <v>1104</v>
      </c>
      <c r="AN6" s="66">
        <f>VLOOKUP(VLOOKUP(tLocTerm!B4,tLocation!$A$3:$BT$17,46,0),ForPerilLookUp!$Z$2:$AA$186,2)</f>
        <v>5105</v>
      </c>
      <c r="AO6" s="67">
        <f>VLOOKUP(tLocTerm!B4,tLocation!$A$3:$BT$17,54,0)</f>
        <v>1980</v>
      </c>
      <c r="AP6" s="67">
        <f>VLOOKUP(tLocTerm!B4,tLocation!$A$3:$BT$17,55,0)</f>
        <v>7</v>
      </c>
      <c r="AQ6" s="67">
        <f>VLOOKUP(tLocTerm!B4,tLocation!$A$3:$BT$17,53,0)</f>
        <v>1</v>
      </c>
      <c r="AR6" s="67">
        <f>VLOOKUP(tLocTerm!B4,tLocation!$A$3:$BT$17,58,0)</f>
        <v>1</v>
      </c>
      <c r="AS6" s="66">
        <f>VLOOKUP(VLOOKUP(tLocTerm!B4,tLocation!$A$3:$BT$17,59,0),ForPerilLookUp!$O$3:$Q$8,3,0)</f>
        <v>11</v>
      </c>
      <c r="AT6" s="67">
        <f>VLOOKUP(tLocTerm!B4,tLocation!$A$3:$BT$17,65,0)</f>
        <v>0</v>
      </c>
      <c r="AU6" s="67">
        <f>VLOOKUP(tLocTerm!B4,tLocation!$A$3:$BT$17,66,0)</f>
        <v>0</v>
      </c>
      <c r="AV6" s="67">
        <f>VLOOKUP(tLocTerm!B4,tLocation!$A$3:$BT$17,67,0)</f>
        <v>0</v>
      </c>
      <c r="AW6" s="67">
        <f>VLOOKUP(tLocTerm!B4,tLocation!$A$3:$BT$17,68,0)</f>
        <v>0</v>
      </c>
      <c r="AX6" s="67">
        <f>VLOOKUP(tLocTerm!B4,tLocation!$A$3:$BT$17,69,0)</f>
        <v>0</v>
      </c>
      <c r="AY6" s="68"/>
      <c r="AZ6" s="66" t="str">
        <f>VLOOKUP(VLOOKUP(VLOOKUP(tLocTerm!B4,tLocation!$A$3:$BT$17,2,0),tExpSet_tCntrct_tLayer!$A$10:$F$11,6,0),ForPerilLookUp!$E$2:$H$6,3,0)</f>
        <v>WSS;QEQ;QFF;OO1;QLS;BFR;QSL;XX1;WW2;MM1;QTS;BBF;ZZ1</v>
      </c>
      <c r="BA6" s="67">
        <f>VLOOKUP(tLocTerm!B4,tLocation!$A$3:$BT$17,7,0)</f>
        <v>10000000</v>
      </c>
      <c r="BB6" s="67">
        <f>VLOOKUP(tLocTerm!B4,tLocation!$A$3:$BT$17,8,0)</f>
        <v>0</v>
      </c>
      <c r="BC6" s="67">
        <f>VLOOKUP(tLocTerm!B4,tLocation!$A$3:$BT$17,9,0)</f>
        <v>500000</v>
      </c>
      <c r="BD6" s="67">
        <f>VLOOKUP(tLocTerm!B4,tLocation!$A$3:$BT$17,10,0)</f>
        <v>2000000</v>
      </c>
      <c r="BE6" s="67">
        <f>VLOOKUP(tLocTerm!B4,tLocation!$A$3:$BT$17,11,0)</f>
        <v>365</v>
      </c>
      <c r="BF6" s="67" t="str">
        <f>VLOOKUP(tLocTerm!B4,tLocation!$A$3:$BT$17,15,0)</f>
        <v>USD</v>
      </c>
      <c r="BG6" s="67">
        <f>VLOOKUP(tLocTerm!B4,tLocation!$A$3:$BT$17,14,0)</f>
        <v>0</v>
      </c>
      <c r="BH6" s="68"/>
      <c r="BI6" s="68"/>
      <c r="BJ6" s="68"/>
      <c r="BK6" s="66">
        <f>VLOOKUP(tLocTerm!B4,tLocation!$A$3:$BT$17,71,0)</f>
        <v>0</v>
      </c>
      <c r="BL6" s="70">
        <f>tLocTerm!Q4*tLocTerm!R4</f>
        <v>1</v>
      </c>
      <c r="BM6" s="68"/>
      <c r="BN6" s="68"/>
      <c r="BO6" s="66">
        <f>VLOOKUP(CONCATENATE(tLocTerm!B4,"_",tLocTerm!C4,"_",tLocTerm!D4),ForCondNumber!$F$4:$J$27,5,0)</f>
        <v>2</v>
      </c>
      <c r="BP6" s="71">
        <v>1</v>
      </c>
      <c r="BQ6" s="70" t="str">
        <f>VLOOKUP(tLocTerm!D4,ForPerilLookUp!$E$2:$H$6,3,0)</f>
        <v>OO1</v>
      </c>
      <c r="BR6" s="68"/>
      <c r="BS6" s="68"/>
      <c r="BT6" s="68"/>
      <c r="BU6" s="68"/>
      <c r="BV6" s="72" t="e">
        <f>VLOOKUP(tLocTerm!B4,tLocFeature!$A$2:$CC$13,38,0)</f>
        <v>#N/A</v>
      </c>
      <c r="BW6" s="72" t="e">
        <f>VLOOKUP(tLocTerm!B4,tLocFeature!$A$2:$CC$13,43,0)</f>
        <v>#N/A</v>
      </c>
      <c r="BX6" s="72" t="e">
        <f>VLOOKUP(tLocTerm!B4,tLocFeature!$A$2:$CC$13,41,0)</f>
        <v>#N/A</v>
      </c>
      <c r="BY6" s="68"/>
      <c r="BZ6" s="68"/>
      <c r="CA6" s="68"/>
      <c r="CB6" s="4" t="e">
        <f>VLOOKUP(tLocTerm!B4,tLocFeature!$A$2:$CC$13,5,0)</f>
        <v>#N/A</v>
      </c>
      <c r="CC6" s="4" t="e">
        <f>VLOOKUP(tLocTerm!$B4,tLocFeature!$A$2:$CC$13,CC$2,0)</f>
        <v>#N/A</v>
      </c>
      <c r="CD6" s="4" t="e">
        <f>VLOOKUP(tLocTerm!$B4,tLocFeature!$A$2:$CC$13,CD$2,0)</f>
        <v>#N/A</v>
      </c>
      <c r="CE6" s="4" t="e">
        <f>VLOOKUP(tLocTerm!$B4,tLocFeature!$A$2:$CC$13,CE$2,0)</f>
        <v>#N/A</v>
      </c>
      <c r="CF6" s="4" t="e">
        <f>VLOOKUP(tLocTerm!$B4,tLocFeature!$A$2:$CC$13,CF$2,0)</f>
        <v>#N/A</v>
      </c>
      <c r="CG6" s="4" t="e">
        <f>VLOOKUP(tLocTerm!$B4,tLocFeature!$A$2:$CC$13,CG$2,0)</f>
        <v>#N/A</v>
      </c>
      <c r="CH6" s="4" t="e">
        <f>VLOOKUP(tLocTerm!$B4,tLocFeature!$A$2:$CC$13,CH$2,0)</f>
        <v>#N/A</v>
      </c>
      <c r="CI6" s="4" t="e">
        <f>VLOOKUP(tLocTerm!$B4,tLocFeature!$A$2:$CC$13,CI$2,0)</f>
        <v>#N/A</v>
      </c>
      <c r="CJ6" s="4" t="e">
        <f>VLOOKUP(tLocTerm!$B4,tLocFeature!$A$2:$CC$13,CJ$2,0)</f>
        <v>#N/A</v>
      </c>
      <c r="CK6" s="68"/>
      <c r="CL6" s="4" t="e">
        <f>VLOOKUP(tLocTerm!$B4,tLocFeature!$A$2:$CC$13,CL$2,0)</f>
        <v>#N/A</v>
      </c>
      <c r="CM6" s="4" t="e">
        <f>VLOOKUP(tLocTerm!$B4,tLocFeature!$A$2:$CC$13,CM$2,0)</f>
        <v>#N/A</v>
      </c>
      <c r="CN6" s="4" t="e">
        <f>VLOOKUP(tLocTerm!$B4,tLocFeature!$A$2:$CC$13,CN$2,0)</f>
        <v>#N/A</v>
      </c>
      <c r="CO6" s="4" t="e">
        <f>VLOOKUP(tLocTerm!$B4,tLocFeature!$A$2:$CC$13,CO$2,0)</f>
        <v>#N/A</v>
      </c>
      <c r="CP6" s="4" t="e">
        <f>VLOOKUP(tLocTerm!$B4,tLocFeature!$A$2:$CC$13,CP$2,0)</f>
        <v>#N/A</v>
      </c>
      <c r="CQ6" s="4" t="e">
        <f>VLOOKUP(tLocTerm!$B4,tLocFeature!$A$2:$CC$13,CQ$2,0)</f>
        <v>#N/A</v>
      </c>
      <c r="CR6" s="4" t="e">
        <f>VLOOKUP(tLocTerm!$B4,tLocFeature!$A$2:$CC$13,CR$2,0)</f>
        <v>#N/A</v>
      </c>
      <c r="CS6" s="4" t="e">
        <f>VLOOKUP(tLocTerm!$B4,tLocFeature!$A$2:$CC$13,CS$2,0)</f>
        <v>#N/A</v>
      </c>
      <c r="CT6" s="68"/>
      <c r="CU6" s="4" t="e">
        <f>VLOOKUP(tLocTerm!$B4,tLocFeature!$A$2:$CC$13,CU$2,0)</f>
        <v>#N/A</v>
      </c>
      <c r="CV6" s="68"/>
      <c r="CW6" s="4" t="e">
        <f>VLOOKUP(tLocTerm!$B4,tLocFeature!$A$2:$CC$13,CW$2,0)</f>
        <v>#N/A</v>
      </c>
      <c r="CX6" s="4" t="e">
        <f>VLOOKUP(tLocTerm!$B4,tLocFeature!$A$2:$CC$13,CX$2,0)</f>
        <v>#N/A</v>
      </c>
      <c r="CY6" s="4" t="e">
        <f>VLOOKUP(tLocTerm!$B4,tLocFeature!$A$2:$CC$13,CY$2,0)</f>
        <v>#N/A</v>
      </c>
      <c r="CZ6" s="4" t="e">
        <f>VLOOKUP(tLocTerm!$B4,tLocFeature!$A$2:$CC$13,CZ$2,0)</f>
        <v>#N/A</v>
      </c>
      <c r="DA6" s="4" t="e">
        <f>VLOOKUP(tLocTerm!$B4,tLocFeature!$A$2:$CC$13,DA$2,0)</f>
        <v>#N/A</v>
      </c>
      <c r="DB6" s="4" t="e">
        <f>VLOOKUP(tLocTerm!$B4,tLocFeature!$A$2:$CC$13,DB$2,0)</f>
        <v>#N/A</v>
      </c>
      <c r="DC6" s="68"/>
      <c r="DD6" s="4" t="e">
        <f>VLOOKUP(tLocTerm!$B4,tLocFeature!$A$2:$CC$13,DD$2,0)</f>
        <v>#N/A</v>
      </c>
      <c r="DE6" s="4" t="e">
        <f>VLOOKUP(tLocTerm!$B4,tLocFeature!$A$2:$CC$13,DE$2,0)</f>
        <v>#N/A</v>
      </c>
      <c r="DF6" s="68"/>
      <c r="DG6" s="4" t="e">
        <f>VLOOKUP(tLocTerm!$B4,tLocFeature!$A$2:$CC$13,DG$2,0)</f>
        <v>#N/A</v>
      </c>
      <c r="DH6" s="68"/>
      <c r="DI6" s="68"/>
      <c r="DJ6" s="4" t="e">
        <f>VLOOKUP(tLocTerm!$B4,tLocFeature!$A$2:$CC$13,DJ$2,0)</f>
        <v>#N/A</v>
      </c>
      <c r="DK6" s="4" t="e">
        <f>VLOOKUP(tLocTerm!$B4,tLocFeature!$A$2:$CC$13,DK$2,0)</f>
        <v>#N/A</v>
      </c>
      <c r="DL6" s="68"/>
      <c r="DM6" s="4" t="e">
        <f>VLOOKUP(tLocTerm!$B4,tLocFeature!$A$2:$CC$13,DM$2,0)</f>
        <v>#N/A</v>
      </c>
      <c r="DN6" s="4" t="e">
        <f>VLOOKUP(tLocTerm!$B4,tLocFeature!$A$2:$CC$13,DN$2,0)</f>
        <v>#N/A</v>
      </c>
      <c r="DO6" s="4" t="e">
        <f>VLOOKUP(tLocTerm!$B4,tLocFeature!$A$2:$CC$13,DO$2,0)</f>
        <v>#N/A</v>
      </c>
      <c r="DP6" s="4" t="e">
        <f>VLOOKUP(tLocTerm!$B4,tLocFeature!$A$2:$CC$13,DP$2,0)</f>
        <v>#N/A</v>
      </c>
      <c r="DQ6" s="4" t="e">
        <f>VLOOKUP(tLocTerm!$B4,tLocFeature!$A$2:$CC$13,DQ$2,0)</f>
        <v>#N/A</v>
      </c>
      <c r="DR6" s="4" t="e">
        <f>VLOOKUP(tLocTerm!$B4,tLocFeature!$A$2:$CC$13,DR$2,0)</f>
        <v>#N/A</v>
      </c>
      <c r="DS6" s="4" t="e">
        <f>VLOOKUP(tLocTerm!$B4,tLocFeature!$A$2:$CC$13,DS$2,0)</f>
        <v>#N/A</v>
      </c>
      <c r="DT6" s="68"/>
      <c r="DU6" s="68"/>
      <c r="DV6" s="4" t="e">
        <f>VLOOKUP(tLocTerm!$B4,tLocFeature!$A$2:$CC$13,DV$2,0)</f>
        <v>#N/A</v>
      </c>
      <c r="DW6" s="68"/>
      <c r="DX6" s="4" t="e">
        <f>VLOOKUP(tLocTerm!$B4,tLocFeature!$A$2:$CC$13,DX$2,0)</f>
        <v>#N/A</v>
      </c>
      <c r="DY6" s="4" t="e">
        <f>VLOOKUP(tLocTerm!$B4,tLocFeature!$A$2:$CC$13,DY$2,0)</f>
        <v>#N/A</v>
      </c>
      <c r="DZ6" s="4" t="e">
        <f>VLOOKUP(tLocTerm!$B4,tLocFeature!$A$2:$CC$13,DZ$2,0)</f>
        <v>#N/A</v>
      </c>
      <c r="EA6" s="4">
        <v>1</v>
      </c>
      <c r="EB6" s="68"/>
      <c r="EC6" s="4" t="e">
        <f>VLOOKUP(tLocTerm!$B4,tLocFeature!$A$2:$CC$13,EC$2,0)</f>
        <v>#N/A</v>
      </c>
      <c r="ED6" s="4" t="e">
        <f>VLOOKUP(tLocTerm!$B4,tLocFeature!$A$2:$CC$13,ED$2,0)</f>
        <v>#N/A</v>
      </c>
      <c r="EE6" t="str">
        <f>VLOOKUP(tLocTerm!B4,tLocation!$A$3:$BE$17,56,0)</f>
        <v>NULL</v>
      </c>
      <c r="EF6" t="str">
        <f>VLOOKUP(tLocTerm!B4,tLocation!$A$3:$BE$17,57,0)</f>
        <v>NULL</v>
      </c>
      <c r="EG6" s="68"/>
      <c r="EH6" s="4" t="e">
        <f>VLOOKUP(tLocTerm!$B4,tLocFeature!$A$2:$CC$13,EH$2,0)</f>
        <v>#N/A</v>
      </c>
      <c r="EI6" s="4" t="e">
        <f>VLOOKUP(tLocTerm!$B4,tLocFeature!$A$2:$CC$13,EI$2,0)</f>
        <v>#N/A</v>
      </c>
      <c r="EJ6" s="68"/>
      <c r="EK6" s="68"/>
      <c r="EL6" s="68"/>
      <c r="EM6" s="68"/>
      <c r="EN6" s="68"/>
      <c r="EO6" s="68"/>
      <c r="EP6" s="4" t="e">
        <f>VLOOKUP(tLocTerm!$B4,tLocFeature!$A$2:$CC$13,EP$2,0)</f>
        <v>#N/A</v>
      </c>
      <c r="EQ6" s="4" t="e">
        <f>VLOOKUP(tLocTerm!$B4,tLocFeature!$A$2:$CC$13,EQ$2,0)</f>
        <v>#N/A</v>
      </c>
      <c r="ER6" s="68"/>
      <c r="ES6" s="4" t="e">
        <f>VLOOKUP(tLocTerm!$B4,tLocFeature!$A$2:$CC$13,ES$2,0)</f>
        <v>#N/A</v>
      </c>
      <c r="ET6" s="4" t="e">
        <f>VLOOKUP(tLocTerm!$B4,tLocFeature!$A$2:$CC$13,ET$2,0)</f>
        <v>#N/A</v>
      </c>
      <c r="EU6" s="4" t="e">
        <f>VLOOKUP(tLocTerm!$B4,tLocFeature!$A$2:$CC$13,EU$2,0)</f>
        <v>#N/A</v>
      </c>
      <c r="EV6" s="4" t="e">
        <f>VLOOKUP(tLocTerm!$B4,tLocFeature!$A$2:$CC$13,EV$2,0)</f>
        <v>#N/A</v>
      </c>
      <c r="EW6" s="4" t="e">
        <f>VLOOKUP(tLocTerm!$B4,tLocFeature!$A$2:$CC$13,EW$2,0)</f>
        <v>#N/A</v>
      </c>
      <c r="EX6" s="4" t="e">
        <f>VLOOKUP(tLocTerm!$B4,tLocFeature!$A$2:$CC$13,EX$2,0)</f>
        <v>#N/A</v>
      </c>
      <c r="EY6" s="68"/>
      <c r="EZ6" s="68"/>
      <c r="FA6" s="70">
        <v>0</v>
      </c>
      <c r="FB6" s="70">
        <f>IF(tLocTerm!L4&gt;=0,0,1)</f>
        <v>0</v>
      </c>
      <c r="FC6" s="70">
        <f>IF(tLocTerm!K4="C", tLocTerm!L4,0)</f>
        <v>0</v>
      </c>
      <c r="FD6" s="70">
        <v>0</v>
      </c>
      <c r="FE6" s="70">
        <v>0</v>
      </c>
      <c r="FF6" s="70">
        <v>0</v>
      </c>
      <c r="FG6" s="70">
        <f>IF(tLocTerm!M4&gt;=0,0,1)</f>
        <v>0</v>
      </c>
      <c r="FH6" s="70">
        <f>IF(tLocTerm!K4="C", tLocTerm!M4,0)</f>
        <v>0</v>
      </c>
      <c r="FI6" s="70">
        <v>0</v>
      </c>
      <c r="FJ6" s="70">
        <v>0</v>
      </c>
      <c r="FK6" s="70">
        <v>0</v>
      </c>
      <c r="FL6" s="70">
        <f>IF(tLocTerm!N4&gt;=0,0,1)</f>
        <v>0</v>
      </c>
      <c r="FM6" s="70">
        <f>IF(tLocTerm!K4="C", tLocTerm!N4,0)</f>
        <v>0</v>
      </c>
      <c r="FN6" s="70">
        <v>0</v>
      </c>
      <c r="FO6" s="70">
        <v>0</v>
      </c>
      <c r="FP6" s="70">
        <v>0</v>
      </c>
      <c r="FQ6" s="70">
        <f>IF(tLocTerm!O4&gt;=0,0,1)</f>
        <v>0</v>
      </c>
      <c r="FR6" s="70">
        <f>IF(tLocTerm!K4="C", tLocTerm!O4,0)</f>
        <v>0</v>
      </c>
      <c r="FS6" s="70">
        <v>0</v>
      </c>
      <c r="FT6" s="70">
        <v>0</v>
      </c>
      <c r="FU6" s="70">
        <v>0</v>
      </c>
      <c r="FV6" s="70">
        <v>0</v>
      </c>
      <c r="FW6" s="70">
        <v>0</v>
      </c>
      <c r="FX6" s="70">
        <v>0</v>
      </c>
      <c r="FY6" s="70">
        <v>0</v>
      </c>
      <c r="FZ6" s="70">
        <v>0</v>
      </c>
      <c r="GA6" s="70">
        <f>IF(tLocTerm!L4&gt;=0,0,1)</f>
        <v>0</v>
      </c>
      <c r="GB6" s="70">
        <f>IF(tLocTerm!K4="S", tLocTerm!L4,0)</f>
        <v>0</v>
      </c>
      <c r="GC6" s="70">
        <v>0</v>
      </c>
      <c r="GD6" s="70">
        <v>0</v>
      </c>
      <c r="GE6" s="70">
        <v>0</v>
      </c>
      <c r="GF6" s="70">
        <f>IF(tLocTerm!G4&gt;=0,0,1)</f>
        <v>0</v>
      </c>
      <c r="GG6" s="70">
        <f>IF(tLocTerm!F4="C", tLocTerm!G4,0)</f>
        <v>0</v>
      </c>
      <c r="GH6" s="70">
        <v>0</v>
      </c>
      <c r="GI6" s="70">
        <f>IF(tLocTerm!H4&gt;=0,0,1)</f>
        <v>0</v>
      </c>
      <c r="GJ6" s="70">
        <f>IF(tLocTerm!F4="C", tLocTerm!H4,0)</f>
        <v>0</v>
      </c>
      <c r="GK6" s="70">
        <v>0</v>
      </c>
      <c r="GL6" s="70">
        <f>IF(tLocTerm!I4&gt;=0,0,1)</f>
        <v>0</v>
      </c>
      <c r="GM6" s="70">
        <f>IF(tLocTerm!F4="C", tLocTerm!I4,0)</f>
        <v>0</v>
      </c>
      <c r="GN6" s="70">
        <v>0</v>
      </c>
      <c r="GO6" s="70">
        <f>IF(tLocTerm!J4&gt;=0,0,1)</f>
        <v>0</v>
      </c>
      <c r="GP6" s="70">
        <f>IF(tLocTerm!F4="C", tLocTerm!J4,0)</f>
        <v>0</v>
      </c>
      <c r="GQ6" s="70">
        <v>0</v>
      </c>
      <c r="GR6" s="70">
        <v>0</v>
      </c>
      <c r="GS6" s="70">
        <v>0</v>
      </c>
      <c r="GT6" s="70">
        <v>0</v>
      </c>
      <c r="GU6" s="70">
        <f>IF(tLocTerm!G4&gt;=0,0,1)</f>
        <v>0</v>
      </c>
      <c r="GV6" s="70">
        <f>IF(tLocTerm!F4="S", tLocTerm!G4,0)</f>
        <v>0</v>
      </c>
      <c r="GW6" s="70">
        <v>0</v>
      </c>
    </row>
    <row r="7" spans="1:205" s="51" customFormat="1" x14ac:dyDescent="0.25">
      <c r="A7" s="65" t="str">
        <f>VLOOKUP(VLOOKUP(tLocTerm!B5,tLocation!$A$3:$C$17,3,0),tExpSet_tCntrct_tLayer!$A$2:$B$3,2,0)</f>
        <v>Columnwise</v>
      </c>
      <c r="B7" s="66">
        <f>VLOOKUP(VLOOKUP(tLocTerm!B5,tLocation!$A$3:$BT$17,2,0),tExpSet_tCntrct_tLayer!$A$10:$C$11,3,0)</f>
        <v>1</v>
      </c>
      <c r="C7" s="67">
        <f>VLOOKUP(tLocTerm!B5,tLocation!$A$3:$BT$17,5,0)</f>
        <v>1</v>
      </c>
      <c r="D7" s="67">
        <f>VLOOKUP(tLocTerm!B5,tLocation!$A$3:$BT$17,6,0)</f>
        <v>1</v>
      </c>
      <c r="E7" s="66">
        <f>VLOOKUP(tLocTerm!B5,tLocation!$A$3:$BT$17,18,0)</f>
        <v>0</v>
      </c>
      <c r="F7" s="68"/>
      <c r="G7" s="67" t="str">
        <f>VLOOKUP(tLocTerm!B5,tLocation!$A$3:$BT$17,19,0)</f>
        <v>NULL</v>
      </c>
      <c r="H7" s="67" t="str">
        <f>VLOOKUP(tLocTerm!B5,tLocation!$A$3:$BT$17,17,0)</f>
        <v>NULL</v>
      </c>
      <c r="I7" s="67">
        <f>VLOOKUP(tLocTerm!B5,tLocation!$A$3:$BT$17,4,0)</f>
        <v>0</v>
      </c>
      <c r="J7" s="69">
        <f>VLOOKUP(tLocTerm!B5,tLocation!$A$3:$BT$17,43,0)</f>
        <v>43466</v>
      </c>
      <c r="K7" s="69">
        <f>VLOOKUP(tLocTerm!B5,tLocation!$A$3:$BT$17,44,0)</f>
        <v>43831</v>
      </c>
      <c r="L7" s="66" t="e">
        <f>VLOOKUP(tLocTerm!B5,tLocFeature!$A$2:$CC$13,31,0)</f>
        <v>#N/A</v>
      </c>
      <c r="M7" s="68"/>
      <c r="N7" s="67" t="str">
        <f>VLOOKUP(tLocTerm!B5,tLocation!$A$3:$BT$17,22,0)</f>
        <v>US</v>
      </c>
      <c r="O7" s="67">
        <f>VLOOKUP(tLocTerm!B5,tLocation!$A$3:$BT$17,37,0)</f>
        <v>42.348438000000002</v>
      </c>
      <c r="P7" s="67">
        <f>VLOOKUP(tLocTerm!B5,tLocation!$A$3:$BT$17,38,0)</f>
        <v>-71.076521999999997</v>
      </c>
      <c r="Q7" s="67" t="str">
        <f>VLOOKUP(tLocTerm!B5,tLocation!$A$3:$BT$17,34,0)</f>
        <v>141 Dartmouth Street</v>
      </c>
      <c r="R7" s="67">
        <f>VLOOKUP(tLocTerm!B5,tLocation!$A$3:$BT$17,30,0)</f>
        <v>2116</v>
      </c>
      <c r="S7" s="67" t="str">
        <f>VLOOKUP(tLocTerm!B5,tLocation!$A$3:$BT$17,35,0)</f>
        <v>BOSTON</v>
      </c>
      <c r="T7" s="67" t="str">
        <f>VLOOKUP(tLocTerm!B5,tLocation!$A$3:$BT$17,26,0)</f>
        <v>MA</v>
      </c>
      <c r="U7" s="67" t="str">
        <f>VLOOKUP(tLocTerm!B5,tLocation!$A$3:$BT$17,27,0)</f>
        <v>Massachusetts</v>
      </c>
      <c r="V7" s="66" t="s">
        <v>784</v>
      </c>
      <c r="W7" s="66" t="str">
        <f>VLOOKUP(C7,tLocation!$E$3:$AC$17,25,0)</f>
        <v>Suffolk</v>
      </c>
      <c r="X7" s="66" t="s">
        <v>783</v>
      </c>
      <c r="Y7" s="66" t="str">
        <f>VLOOKUP(C7,tLocation!$E$3:$AG$17,29,0)</f>
        <v>NULL</v>
      </c>
      <c r="Z7" s="66"/>
      <c r="AA7" s="66"/>
      <c r="AB7" s="66"/>
      <c r="AC7" s="66"/>
      <c r="AD7" s="66"/>
      <c r="AE7" s="66"/>
      <c r="AF7" s="66">
        <f>VLOOKUP(VLOOKUP(tLocTerm!B5,tLocation!$A$3:$BT$17,41,0),ForPerilLookUp!$L$2:$M$9,2,0)</f>
        <v>2</v>
      </c>
      <c r="AG7" s="68"/>
      <c r="AH7" s="67" t="str">
        <f>VLOOKUP(tLocTerm!B5,tLocation!$A$3:$BT$17,42,0)</f>
        <v>TIG</v>
      </c>
      <c r="AI7" s="67" t="str">
        <f>VLOOKUP(tLocTerm!B5,tLocation!$A$3:$BT$17,48,0)</f>
        <v>AIR</v>
      </c>
      <c r="AJ7" s="67">
        <f>VLOOKUP(tLocTerm!B5,tLocation!$A$3:$BT$17,49,0)</f>
        <v>315</v>
      </c>
      <c r="AK7" s="67" t="str">
        <f>VLOOKUP(tLocTerm!B5,tLocation!$A$3:$BT$17,50,0)</f>
        <v>AIR</v>
      </c>
      <c r="AL7" s="67">
        <f>VLOOKUP(tLocTerm!B5,tLocation!$A$3:$BT$17,51,0)</f>
        <v>116</v>
      </c>
      <c r="AM7" s="66">
        <f>VLOOKUP(VLOOKUP(tLocTerm!B5,tLocation!$A$3:$BT$17,45,0),ForPerilLookUp!$AC$2:$AD$172,2)</f>
        <v>1104</v>
      </c>
      <c r="AN7" s="66">
        <f>VLOOKUP(VLOOKUP(tLocTerm!B5,tLocation!$A$3:$BT$17,46,0),ForPerilLookUp!$Z$2:$AA$186,2)</f>
        <v>5105</v>
      </c>
      <c r="AO7" s="67">
        <f>VLOOKUP(tLocTerm!B5,tLocation!$A$3:$BT$17,54,0)</f>
        <v>1980</v>
      </c>
      <c r="AP7" s="67">
        <f>VLOOKUP(tLocTerm!B5,tLocation!$A$3:$BT$17,55,0)</f>
        <v>7</v>
      </c>
      <c r="AQ7" s="67">
        <f>VLOOKUP(tLocTerm!B5,tLocation!$A$3:$BT$17,53,0)</f>
        <v>1</v>
      </c>
      <c r="AR7" s="67">
        <f>VLOOKUP(tLocTerm!B5,tLocation!$A$3:$BT$17,58,0)</f>
        <v>1</v>
      </c>
      <c r="AS7" s="66">
        <f>VLOOKUP(VLOOKUP(tLocTerm!B5,tLocation!$A$3:$BT$17,59,0),ForPerilLookUp!$O$3:$Q$8,3,0)</f>
        <v>11</v>
      </c>
      <c r="AT7" s="67">
        <f>VLOOKUP(tLocTerm!B5,tLocation!$A$3:$BT$17,65,0)</f>
        <v>0</v>
      </c>
      <c r="AU7" s="67">
        <f>VLOOKUP(tLocTerm!B5,tLocation!$A$3:$BT$17,66,0)</f>
        <v>0</v>
      </c>
      <c r="AV7" s="67">
        <f>VLOOKUP(tLocTerm!B5,tLocation!$A$3:$BT$17,67,0)</f>
        <v>0</v>
      </c>
      <c r="AW7" s="67">
        <f>VLOOKUP(tLocTerm!B5,tLocation!$A$3:$BT$17,68,0)</f>
        <v>0</v>
      </c>
      <c r="AX7" s="67">
        <f>VLOOKUP(tLocTerm!B5,tLocation!$A$3:$BT$17,69,0)</f>
        <v>0</v>
      </c>
      <c r="AY7" s="68"/>
      <c r="AZ7" s="66" t="str">
        <f>VLOOKUP(VLOOKUP(VLOOKUP(tLocTerm!B5,tLocation!$A$3:$BT$17,2,0),tExpSet_tCntrct_tLayer!$A$10:$F$11,6,0),ForPerilLookUp!$E$2:$H$6,3,0)</f>
        <v>WSS;QEQ;QFF;OO1;QLS;BFR;QSL;XX1;WW2;MM1;QTS;BBF;ZZ1</v>
      </c>
      <c r="BA7" s="67">
        <f>VLOOKUP(tLocTerm!B5,tLocation!$A$3:$BT$17,7,0)</f>
        <v>10000000</v>
      </c>
      <c r="BB7" s="67">
        <f>VLOOKUP(tLocTerm!B5,tLocation!$A$3:$BT$17,8,0)</f>
        <v>0</v>
      </c>
      <c r="BC7" s="67">
        <f>VLOOKUP(tLocTerm!B5,tLocation!$A$3:$BT$17,9,0)</f>
        <v>500000</v>
      </c>
      <c r="BD7" s="67">
        <f>VLOOKUP(tLocTerm!B5,tLocation!$A$3:$BT$17,10,0)</f>
        <v>2000000</v>
      </c>
      <c r="BE7" s="67">
        <f>VLOOKUP(tLocTerm!B5,tLocation!$A$3:$BT$17,11,0)</f>
        <v>365</v>
      </c>
      <c r="BF7" s="67" t="str">
        <f>VLOOKUP(tLocTerm!B5,tLocation!$A$3:$BT$17,15,0)</f>
        <v>USD</v>
      </c>
      <c r="BG7" s="67">
        <f>VLOOKUP(tLocTerm!B5,tLocation!$A$3:$BT$17,14,0)</f>
        <v>0</v>
      </c>
      <c r="BH7" s="68"/>
      <c r="BI7" s="68"/>
      <c r="BJ7" s="68"/>
      <c r="BK7" s="66">
        <f>VLOOKUP(tLocTerm!B5,tLocation!$A$3:$BT$17,71,0)</f>
        <v>0</v>
      </c>
      <c r="BL7" s="70">
        <f>tLocTerm!Q5*tLocTerm!R5</f>
        <v>1</v>
      </c>
      <c r="BM7" s="68"/>
      <c r="BN7" s="68"/>
      <c r="BO7" s="66">
        <f>VLOOKUP(CONCATENATE(tLocTerm!B5,"_",tLocTerm!C5,"_",tLocTerm!D5),ForCondNumber!$F$4:$J$27,5,0)</f>
        <v>1</v>
      </c>
      <c r="BP7" s="71">
        <v>1</v>
      </c>
      <c r="BQ7" s="70" t="str">
        <f>VLOOKUP(tLocTerm!D5,ForPerilLookUp!$E$2:$H$6,3,0)</f>
        <v>BFR;XX1;MM1;ZZ1</v>
      </c>
      <c r="BR7" s="68"/>
      <c r="BS7" s="68"/>
      <c r="BT7" s="68"/>
      <c r="BU7" s="68"/>
      <c r="BV7" s="72" t="e">
        <f>VLOOKUP(tLocTerm!B5,tLocFeature!$A$2:$CC$13,38,0)</f>
        <v>#N/A</v>
      </c>
      <c r="BW7" s="72" t="e">
        <f>VLOOKUP(tLocTerm!B5,tLocFeature!$A$2:$CC$13,43,0)</f>
        <v>#N/A</v>
      </c>
      <c r="BX7" s="72" t="e">
        <f>VLOOKUP(tLocTerm!B5,tLocFeature!$A$2:$CC$13,41,0)</f>
        <v>#N/A</v>
      </c>
      <c r="BY7" s="68"/>
      <c r="BZ7" s="68"/>
      <c r="CA7" s="68"/>
      <c r="CB7" s="4" t="e">
        <f>VLOOKUP(tLocTerm!B5,tLocFeature!$A$2:$CC$13,5,0)</f>
        <v>#N/A</v>
      </c>
      <c r="CC7" s="4" t="e">
        <f>VLOOKUP(tLocTerm!$B5,tLocFeature!$A$2:$CC$13,CC$2,0)</f>
        <v>#N/A</v>
      </c>
      <c r="CD7" s="4" t="e">
        <f>VLOOKUP(tLocTerm!$B5,tLocFeature!$A$2:$CC$13,CD$2,0)</f>
        <v>#N/A</v>
      </c>
      <c r="CE7" s="4" t="e">
        <f>VLOOKUP(tLocTerm!$B5,tLocFeature!$A$2:$CC$13,CE$2,0)</f>
        <v>#N/A</v>
      </c>
      <c r="CF7" s="4" t="e">
        <f>VLOOKUP(tLocTerm!$B5,tLocFeature!$A$2:$CC$13,CF$2,0)</f>
        <v>#N/A</v>
      </c>
      <c r="CG7" s="4" t="e">
        <f>VLOOKUP(tLocTerm!$B5,tLocFeature!$A$2:$CC$13,CG$2,0)</f>
        <v>#N/A</v>
      </c>
      <c r="CH7" s="4" t="e">
        <f>VLOOKUP(tLocTerm!$B5,tLocFeature!$A$2:$CC$13,CH$2,0)</f>
        <v>#N/A</v>
      </c>
      <c r="CI7" s="4" t="e">
        <f>VLOOKUP(tLocTerm!$B5,tLocFeature!$A$2:$CC$13,CI$2,0)</f>
        <v>#N/A</v>
      </c>
      <c r="CJ7" s="4" t="e">
        <f>VLOOKUP(tLocTerm!$B5,tLocFeature!$A$2:$CC$13,CJ$2,0)</f>
        <v>#N/A</v>
      </c>
      <c r="CK7" s="68"/>
      <c r="CL7" s="4" t="e">
        <f>VLOOKUP(tLocTerm!$B5,tLocFeature!$A$2:$CC$13,CL$2,0)</f>
        <v>#N/A</v>
      </c>
      <c r="CM7" s="4" t="e">
        <f>VLOOKUP(tLocTerm!$B5,tLocFeature!$A$2:$CC$13,CM$2,0)</f>
        <v>#N/A</v>
      </c>
      <c r="CN7" s="4" t="e">
        <f>VLOOKUP(tLocTerm!$B5,tLocFeature!$A$2:$CC$13,CN$2,0)</f>
        <v>#N/A</v>
      </c>
      <c r="CO7" s="4" t="e">
        <f>VLOOKUP(tLocTerm!$B5,tLocFeature!$A$2:$CC$13,CO$2,0)</f>
        <v>#N/A</v>
      </c>
      <c r="CP7" s="4" t="e">
        <f>VLOOKUP(tLocTerm!$B5,tLocFeature!$A$2:$CC$13,CP$2,0)</f>
        <v>#N/A</v>
      </c>
      <c r="CQ7" s="4" t="e">
        <f>VLOOKUP(tLocTerm!$B5,tLocFeature!$A$2:$CC$13,CQ$2,0)</f>
        <v>#N/A</v>
      </c>
      <c r="CR7" s="4" t="e">
        <f>VLOOKUP(tLocTerm!$B5,tLocFeature!$A$2:$CC$13,CR$2,0)</f>
        <v>#N/A</v>
      </c>
      <c r="CS7" s="4" t="e">
        <f>VLOOKUP(tLocTerm!$B5,tLocFeature!$A$2:$CC$13,CS$2,0)</f>
        <v>#N/A</v>
      </c>
      <c r="CT7" s="68"/>
      <c r="CU7" s="4" t="e">
        <f>VLOOKUP(tLocTerm!$B5,tLocFeature!$A$2:$CC$13,CU$2,0)</f>
        <v>#N/A</v>
      </c>
      <c r="CV7" s="68"/>
      <c r="CW7" s="4" t="e">
        <f>VLOOKUP(tLocTerm!$B5,tLocFeature!$A$2:$CC$13,CW$2,0)</f>
        <v>#N/A</v>
      </c>
      <c r="CX7" s="4" t="e">
        <f>VLOOKUP(tLocTerm!$B5,tLocFeature!$A$2:$CC$13,CX$2,0)</f>
        <v>#N/A</v>
      </c>
      <c r="CY7" s="4" t="e">
        <f>VLOOKUP(tLocTerm!$B5,tLocFeature!$A$2:$CC$13,CY$2,0)</f>
        <v>#N/A</v>
      </c>
      <c r="CZ7" s="4" t="e">
        <f>VLOOKUP(tLocTerm!$B5,tLocFeature!$A$2:$CC$13,CZ$2,0)</f>
        <v>#N/A</v>
      </c>
      <c r="DA7" s="4" t="e">
        <f>VLOOKUP(tLocTerm!$B5,tLocFeature!$A$2:$CC$13,DA$2,0)</f>
        <v>#N/A</v>
      </c>
      <c r="DB7" s="4" t="e">
        <f>VLOOKUP(tLocTerm!$B5,tLocFeature!$A$2:$CC$13,DB$2,0)</f>
        <v>#N/A</v>
      </c>
      <c r="DC7" s="68"/>
      <c r="DD7" s="4" t="e">
        <f>VLOOKUP(tLocTerm!$B5,tLocFeature!$A$2:$CC$13,DD$2,0)</f>
        <v>#N/A</v>
      </c>
      <c r="DE7" s="4" t="e">
        <f>VLOOKUP(tLocTerm!$B5,tLocFeature!$A$2:$CC$13,DE$2,0)</f>
        <v>#N/A</v>
      </c>
      <c r="DF7" s="68"/>
      <c r="DG7" s="4" t="e">
        <f>VLOOKUP(tLocTerm!$B5,tLocFeature!$A$2:$CC$13,DG$2,0)</f>
        <v>#N/A</v>
      </c>
      <c r="DH7" s="68"/>
      <c r="DI7" s="68"/>
      <c r="DJ7" s="4" t="e">
        <f>VLOOKUP(tLocTerm!$B5,tLocFeature!$A$2:$CC$13,DJ$2,0)</f>
        <v>#N/A</v>
      </c>
      <c r="DK7" s="4" t="e">
        <f>VLOOKUP(tLocTerm!$B5,tLocFeature!$A$2:$CC$13,DK$2,0)</f>
        <v>#N/A</v>
      </c>
      <c r="DL7" s="68"/>
      <c r="DM7" s="4" t="e">
        <f>VLOOKUP(tLocTerm!$B5,tLocFeature!$A$2:$CC$13,DM$2,0)</f>
        <v>#N/A</v>
      </c>
      <c r="DN7" s="4" t="e">
        <f>VLOOKUP(tLocTerm!$B5,tLocFeature!$A$2:$CC$13,DN$2,0)</f>
        <v>#N/A</v>
      </c>
      <c r="DO7" s="4" t="e">
        <f>VLOOKUP(tLocTerm!$B5,tLocFeature!$A$2:$CC$13,DO$2,0)</f>
        <v>#N/A</v>
      </c>
      <c r="DP7" s="4" t="e">
        <f>VLOOKUP(tLocTerm!$B5,tLocFeature!$A$2:$CC$13,DP$2,0)</f>
        <v>#N/A</v>
      </c>
      <c r="DQ7" s="4" t="e">
        <f>VLOOKUP(tLocTerm!$B5,tLocFeature!$A$2:$CC$13,DQ$2,0)</f>
        <v>#N/A</v>
      </c>
      <c r="DR7" s="4" t="e">
        <f>VLOOKUP(tLocTerm!$B5,tLocFeature!$A$2:$CC$13,DR$2,0)</f>
        <v>#N/A</v>
      </c>
      <c r="DS7" s="4" t="e">
        <f>VLOOKUP(tLocTerm!$B5,tLocFeature!$A$2:$CC$13,DS$2,0)</f>
        <v>#N/A</v>
      </c>
      <c r="DT7" s="68"/>
      <c r="DU7" s="68"/>
      <c r="DV7" s="4" t="e">
        <f>VLOOKUP(tLocTerm!$B5,tLocFeature!$A$2:$CC$13,DV$2,0)</f>
        <v>#N/A</v>
      </c>
      <c r="DW7" s="68"/>
      <c r="DX7" s="4" t="e">
        <f>VLOOKUP(tLocTerm!$B5,tLocFeature!$A$2:$CC$13,DX$2,0)</f>
        <v>#N/A</v>
      </c>
      <c r="DY7" s="4" t="e">
        <f>VLOOKUP(tLocTerm!$B5,tLocFeature!$A$2:$CC$13,DY$2,0)</f>
        <v>#N/A</v>
      </c>
      <c r="DZ7" s="4" t="e">
        <f>VLOOKUP(tLocTerm!$B5,tLocFeature!$A$2:$CC$13,DZ$2,0)</f>
        <v>#N/A</v>
      </c>
      <c r="EA7" s="4">
        <v>1</v>
      </c>
      <c r="EB7" s="68"/>
      <c r="EC7" s="4" t="e">
        <f>VLOOKUP(tLocTerm!$B5,tLocFeature!$A$2:$CC$13,EC$2,0)</f>
        <v>#N/A</v>
      </c>
      <c r="ED7" s="4" t="e">
        <f>VLOOKUP(tLocTerm!$B5,tLocFeature!$A$2:$CC$13,ED$2,0)</f>
        <v>#N/A</v>
      </c>
      <c r="EE7" t="str">
        <f>VLOOKUP(tLocTerm!B5,tLocation!$A$3:$BE$17,56,0)</f>
        <v>NULL</v>
      </c>
      <c r="EF7" t="str">
        <f>VLOOKUP(tLocTerm!B5,tLocation!$A$3:$BE$17,57,0)</f>
        <v>NULL</v>
      </c>
      <c r="EG7" s="68"/>
      <c r="EH7" s="4" t="e">
        <f>VLOOKUP(tLocTerm!$B5,tLocFeature!$A$2:$CC$13,EH$2,0)</f>
        <v>#N/A</v>
      </c>
      <c r="EI7" s="4" t="e">
        <f>VLOOKUP(tLocTerm!$B5,tLocFeature!$A$2:$CC$13,EI$2,0)</f>
        <v>#N/A</v>
      </c>
      <c r="EJ7" s="68"/>
      <c r="EK7" s="68"/>
      <c r="EL7" s="68"/>
      <c r="EM7" s="68"/>
      <c r="EN7" s="68"/>
      <c r="EO7" s="68"/>
      <c r="EP7" s="4" t="e">
        <f>VLOOKUP(tLocTerm!$B5,tLocFeature!$A$2:$CC$13,EP$2,0)</f>
        <v>#N/A</v>
      </c>
      <c r="EQ7" s="4" t="e">
        <f>VLOOKUP(tLocTerm!$B5,tLocFeature!$A$2:$CC$13,EQ$2,0)</f>
        <v>#N/A</v>
      </c>
      <c r="ER7" s="68"/>
      <c r="ES7" s="4" t="e">
        <f>VLOOKUP(tLocTerm!$B5,tLocFeature!$A$2:$CC$13,ES$2,0)</f>
        <v>#N/A</v>
      </c>
      <c r="ET7" s="4" t="e">
        <f>VLOOKUP(tLocTerm!$B5,tLocFeature!$A$2:$CC$13,ET$2,0)</f>
        <v>#N/A</v>
      </c>
      <c r="EU7" s="4" t="e">
        <f>VLOOKUP(tLocTerm!$B5,tLocFeature!$A$2:$CC$13,EU$2,0)</f>
        <v>#N/A</v>
      </c>
      <c r="EV7" s="4" t="e">
        <f>VLOOKUP(tLocTerm!$B5,tLocFeature!$A$2:$CC$13,EV$2,0)</f>
        <v>#N/A</v>
      </c>
      <c r="EW7" s="4" t="e">
        <f>VLOOKUP(tLocTerm!$B5,tLocFeature!$A$2:$CC$13,EW$2,0)</f>
        <v>#N/A</v>
      </c>
      <c r="EX7" s="4" t="e">
        <f>VLOOKUP(tLocTerm!$B5,tLocFeature!$A$2:$CC$13,EX$2,0)</f>
        <v>#N/A</v>
      </c>
      <c r="EY7" s="68"/>
      <c r="EZ7" s="68"/>
      <c r="FA7" s="70">
        <v>0</v>
      </c>
      <c r="FB7" s="70">
        <f>IF(tLocTerm!L5&gt;=0,0,1)</f>
        <v>0</v>
      </c>
      <c r="FC7" s="70">
        <f>IF(tLocTerm!K5="C", tLocTerm!L5,0)</f>
        <v>0</v>
      </c>
      <c r="FD7" s="70">
        <v>0</v>
      </c>
      <c r="FE7" s="70">
        <v>0</v>
      </c>
      <c r="FF7" s="70">
        <v>0</v>
      </c>
      <c r="FG7" s="70">
        <f>IF(tLocTerm!M5&gt;=0,0,1)</f>
        <v>0</v>
      </c>
      <c r="FH7" s="70">
        <f>IF(tLocTerm!K5="C", tLocTerm!M5,0)</f>
        <v>0</v>
      </c>
      <c r="FI7" s="70">
        <v>0</v>
      </c>
      <c r="FJ7" s="70">
        <v>0</v>
      </c>
      <c r="FK7" s="70">
        <v>0</v>
      </c>
      <c r="FL7" s="70">
        <f>IF(tLocTerm!N5&gt;=0,0,1)</f>
        <v>0</v>
      </c>
      <c r="FM7" s="70">
        <f>IF(tLocTerm!K5="C", tLocTerm!N5,0)</f>
        <v>0</v>
      </c>
      <c r="FN7" s="70">
        <v>0</v>
      </c>
      <c r="FO7" s="70">
        <v>0</v>
      </c>
      <c r="FP7" s="70">
        <v>0</v>
      </c>
      <c r="FQ7" s="70">
        <f>IF(tLocTerm!O5&gt;=0,0,1)</f>
        <v>0</v>
      </c>
      <c r="FR7" s="70">
        <f>IF(tLocTerm!K5="C", tLocTerm!O5,0)</f>
        <v>0</v>
      </c>
      <c r="FS7" s="70">
        <v>0</v>
      </c>
      <c r="FT7" s="70">
        <v>0</v>
      </c>
      <c r="FU7" s="70">
        <v>0</v>
      </c>
      <c r="FV7" s="70">
        <v>0</v>
      </c>
      <c r="FW7" s="70">
        <v>0</v>
      </c>
      <c r="FX7" s="70">
        <v>0</v>
      </c>
      <c r="FY7" s="70">
        <v>0</v>
      </c>
      <c r="FZ7" s="70">
        <v>0</v>
      </c>
      <c r="GA7" s="70">
        <f>IF(tLocTerm!L5&gt;=0,0,1)</f>
        <v>0</v>
      </c>
      <c r="GB7" s="70">
        <f>IF(tLocTerm!K5="S", tLocTerm!L5,0)</f>
        <v>0</v>
      </c>
      <c r="GC7" s="70">
        <v>0</v>
      </c>
      <c r="GD7" s="70">
        <v>0</v>
      </c>
      <c r="GE7" s="70">
        <v>0</v>
      </c>
      <c r="GF7" s="70">
        <f>IF(tLocTerm!G5&gt;=0,0,1)</f>
        <v>0</v>
      </c>
      <c r="GG7" s="70">
        <f>IF(tLocTerm!F5="C", tLocTerm!G5,0)</f>
        <v>0</v>
      </c>
      <c r="GH7" s="70">
        <v>0</v>
      </c>
      <c r="GI7" s="70">
        <f>IF(tLocTerm!H5&gt;=0,0,1)</f>
        <v>0</v>
      </c>
      <c r="GJ7" s="70">
        <f>IF(tLocTerm!F5="C", tLocTerm!H5,0)</f>
        <v>0</v>
      </c>
      <c r="GK7" s="70">
        <v>0</v>
      </c>
      <c r="GL7" s="70">
        <f>IF(tLocTerm!I5&gt;=0,0,1)</f>
        <v>0</v>
      </c>
      <c r="GM7" s="70">
        <f>IF(tLocTerm!F5="C", tLocTerm!I5,0)</f>
        <v>0</v>
      </c>
      <c r="GN7" s="70">
        <v>0</v>
      </c>
      <c r="GO7" s="70">
        <f>IF(tLocTerm!J5&gt;=0,0,1)</f>
        <v>0</v>
      </c>
      <c r="GP7" s="70">
        <f>IF(tLocTerm!F5="C", tLocTerm!J5,0)</f>
        <v>0</v>
      </c>
      <c r="GQ7" s="70">
        <v>0</v>
      </c>
      <c r="GR7" s="70">
        <v>0</v>
      </c>
      <c r="GS7" s="70">
        <v>0</v>
      </c>
      <c r="GT7" s="70">
        <v>0</v>
      </c>
      <c r="GU7" s="70">
        <f>IF(tLocTerm!G5&gt;=0,0,1)</f>
        <v>0</v>
      </c>
      <c r="GV7" s="70">
        <f>IF(tLocTerm!F5="S", tLocTerm!G5,0)</f>
        <v>0</v>
      </c>
      <c r="GW7" s="70">
        <v>0</v>
      </c>
    </row>
    <row r="8" spans="1:205" s="51" customFormat="1" x14ac:dyDescent="0.25">
      <c r="A8" s="65" t="str">
        <f>VLOOKUP(VLOOKUP(tLocTerm!B6,tLocation!$A$3:$C$17,3,0),tExpSet_tCntrct_tLayer!$A$2:$B$3,2,0)</f>
        <v>Columnwise</v>
      </c>
      <c r="B8" s="66">
        <f>VLOOKUP(VLOOKUP(tLocTerm!B6,tLocation!$A$3:$BT$17,2,0),tExpSet_tCntrct_tLayer!$A$10:$C$11,3,0)</f>
        <v>1</v>
      </c>
      <c r="C8" s="67">
        <f>VLOOKUP(tLocTerm!B6,tLocation!$A$3:$BT$17,5,0)</f>
        <v>2</v>
      </c>
      <c r="D8" s="67">
        <f>VLOOKUP(tLocTerm!B6,tLocation!$A$3:$BT$17,6,0)</f>
        <v>2</v>
      </c>
      <c r="E8" s="66">
        <f>VLOOKUP(tLocTerm!B6,tLocation!$A$3:$BT$17,18,0)</f>
        <v>0</v>
      </c>
      <c r="F8" s="68"/>
      <c r="G8" s="67" t="str">
        <f>VLOOKUP(tLocTerm!B6,tLocation!$A$3:$BT$17,19,0)</f>
        <v>NULL</v>
      </c>
      <c r="H8" s="67" t="str">
        <f>VLOOKUP(tLocTerm!B6,tLocation!$A$3:$BT$17,17,0)</f>
        <v>NULL</v>
      </c>
      <c r="I8" s="67">
        <f>VLOOKUP(tLocTerm!B6,tLocation!$A$3:$BT$17,4,0)</f>
        <v>0</v>
      </c>
      <c r="J8" s="69">
        <f>VLOOKUP(tLocTerm!B6,tLocation!$A$3:$BT$17,43,0)</f>
        <v>43466</v>
      </c>
      <c r="K8" s="69">
        <f>VLOOKUP(tLocTerm!B6,tLocation!$A$3:$BT$17,44,0)</f>
        <v>43831</v>
      </c>
      <c r="L8" s="66" t="e">
        <f>VLOOKUP(tLocTerm!B6,tLocFeature!$A$2:$CC$13,31,0)</f>
        <v>#N/A</v>
      </c>
      <c r="M8" s="68"/>
      <c r="N8" s="67" t="str">
        <f>VLOOKUP(tLocTerm!B6,tLocation!$A$3:$BT$17,22,0)</f>
        <v>US</v>
      </c>
      <c r="O8" s="67">
        <f>VLOOKUP(tLocTerm!B6,tLocation!$A$3:$BT$17,37,0)</f>
        <v>37.800178000000002</v>
      </c>
      <c r="P8" s="67">
        <f>VLOOKUP(tLocTerm!B6,tLocation!$A$3:$BT$17,38,0)</f>
        <v>-122.4104</v>
      </c>
      <c r="Q8" s="67">
        <f>VLOOKUP(tLocTerm!B6,tLocation!$A$3:$BT$17,34,0)</f>
        <v>0</v>
      </c>
      <c r="R8" s="67">
        <f>VLOOKUP(tLocTerm!B6,tLocation!$A$3:$BT$17,30,0)</f>
        <v>94133</v>
      </c>
      <c r="S8" s="67">
        <f>VLOOKUP(tLocTerm!B6,tLocation!$A$3:$BT$17,35,0)</f>
        <v>0</v>
      </c>
      <c r="T8" s="67" t="str">
        <f>VLOOKUP(tLocTerm!B6,tLocation!$A$3:$BT$17,26,0)</f>
        <v>CA</v>
      </c>
      <c r="U8" s="67" t="str">
        <f>VLOOKUP(tLocTerm!B6,tLocation!$A$3:$BT$17,27,0)</f>
        <v>California</v>
      </c>
      <c r="V8" s="66" t="s">
        <v>784</v>
      </c>
      <c r="W8" s="66" t="str">
        <f>VLOOKUP(C8,tLocation!$E$3:$AC$17,25,0)</f>
        <v>San Francisco</v>
      </c>
      <c r="X8" s="66" t="s">
        <v>783</v>
      </c>
      <c r="Y8" s="66" t="str">
        <f>VLOOKUP(C8,tLocation!$E$3:$AG$17,29,0)</f>
        <v>NULL</v>
      </c>
      <c r="Z8" s="66"/>
      <c r="AA8" s="66"/>
      <c r="AB8" s="66"/>
      <c r="AC8" s="66"/>
      <c r="AD8" s="66"/>
      <c r="AE8" s="66"/>
      <c r="AF8" s="66">
        <f>VLOOKUP(VLOOKUP(tLocTerm!B6,tLocation!$A$3:$BT$17,41,0),ForPerilLookUp!$L$2:$M$9,2,0)</f>
        <v>7</v>
      </c>
      <c r="AG8" s="68"/>
      <c r="AH8" s="67" t="str">
        <f>VLOOKUP(tLocTerm!B6,tLocation!$A$3:$BT$17,42,0)</f>
        <v>GEO</v>
      </c>
      <c r="AI8" s="67" t="str">
        <f>VLOOKUP(tLocTerm!B6,tLocation!$A$3:$BT$17,48,0)</f>
        <v>AIR</v>
      </c>
      <c r="AJ8" s="67">
        <f>VLOOKUP(tLocTerm!B6,tLocation!$A$3:$BT$17,49,0)</f>
        <v>311</v>
      </c>
      <c r="AK8" s="67" t="str">
        <f>VLOOKUP(tLocTerm!B6,tLocation!$A$3:$BT$17,50,0)</f>
        <v>AIR</v>
      </c>
      <c r="AL8" s="67">
        <f>VLOOKUP(tLocTerm!B6,tLocation!$A$3:$BT$17,51,0)</f>
        <v>100</v>
      </c>
      <c r="AM8" s="66">
        <f>VLOOKUP(VLOOKUP(tLocTerm!B6,tLocation!$A$3:$BT$17,45,0),ForPerilLookUp!$AC$2:$AD$172,2)</f>
        <v>1100</v>
      </c>
      <c r="AN8" s="66">
        <f>VLOOKUP(VLOOKUP(tLocTerm!B6,tLocation!$A$3:$BT$17,46,0),ForPerilLookUp!$Z$2:$AA$186,2)</f>
        <v>5000</v>
      </c>
      <c r="AO8" s="67">
        <f>VLOOKUP(tLocTerm!B6,tLocation!$A$3:$BT$17,54,0)</f>
        <v>1975</v>
      </c>
      <c r="AP8" s="67">
        <f>VLOOKUP(tLocTerm!B6,tLocation!$A$3:$BT$17,55,0)</f>
        <v>2</v>
      </c>
      <c r="AQ8" s="67">
        <f>VLOOKUP(tLocTerm!B6,tLocation!$A$3:$BT$17,53,0)</f>
        <v>1</v>
      </c>
      <c r="AR8" s="67">
        <f>VLOOKUP(tLocTerm!B6,tLocation!$A$3:$BT$17,58,0)</f>
        <v>1</v>
      </c>
      <c r="AS8" s="66">
        <f>VLOOKUP(VLOOKUP(tLocTerm!B6,tLocation!$A$3:$BT$17,59,0),ForPerilLookUp!$O$3:$Q$8,3,0)</f>
        <v>11</v>
      </c>
      <c r="AT8" s="67">
        <f>VLOOKUP(tLocTerm!B6,tLocation!$A$3:$BT$17,65,0)</f>
        <v>0</v>
      </c>
      <c r="AU8" s="67">
        <f>VLOOKUP(tLocTerm!B6,tLocation!$A$3:$BT$17,66,0)</f>
        <v>0</v>
      </c>
      <c r="AV8" s="67">
        <f>VLOOKUP(tLocTerm!B6,tLocation!$A$3:$BT$17,67,0)</f>
        <v>0</v>
      </c>
      <c r="AW8" s="67">
        <f>VLOOKUP(tLocTerm!B6,tLocation!$A$3:$BT$17,68,0)</f>
        <v>0</v>
      </c>
      <c r="AX8" s="67">
        <f>VLOOKUP(tLocTerm!B6,tLocation!$A$3:$BT$17,69,0)</f>
        <v>0</v>
      </c>
      <c r="AY8" s="68"/>
      <c r="AZ8" s="66" t="str">
        <f>VLOOKUP(VLOOKUP(VLOOKUP(tLocTerm!B6,tLocation!$A$3:$BT$17,2,0),tExpSet_tCntrct_tLayer!$A$10:$F$11,6,0),ForPerilLookUp!$E$2:$H$6,3,0)</f>
        <v>WSS;QEQ;QFF;OO1;QLS;BFR;QSL;XX1;WW2;MM1;QTS;BBF;ZZ1</v>
      </c>
      <c r="BA8" s="67">
        <f>VLOOKUP(tLocTerm!B6,tLocation!$A$3:$BT$17,7,0)</f>
        <v>15000000</v>
      </c>
      <c r="BB8" s="67">
        <f>VLOOKUP(tLocTerm!B6,tLocation!$A$3:$BT$17,8,0)</f>
        <v>0</v>
      </c>
      <c r="BC8" s="67">
        <f>VLOOKUP(tLocTerm!B6,tLocation!$A$3:$BT$17,9,0)</f>
        <v>1000000</v>
      </c>
      <c r="BD8" s="67">
        <f>VLOOKUP(tLocTerm!B6,tLocation!$A$3:$BT$17,10,0)</f>
        <v>2500000</v>
      </c>
      <c r="BE8" s="67">
        <f>VLOOKUP(tLocTerm!B6,tLocation!$A$3:$BT$17,11,0)</f>
        <v>365</v>
      </c>
      <c r="BF8" s="67" t="str">
        <f>VLOOKUP(tLocTerm!B6,tLocation!$A$3:$BT$17,15,0)</f>
        <v>USD</v>
      </c>
      <c r="BG8" s="67">
        <f>VLOOKUP(tLocTerm!B6,tLocation!$A$3:$BT$17,14,0)</f>
        <v>0</v>
      </c>
      <c r="BH8" s="68"/>
      <c r="BI8" s="68"/>
      <c r="BJ8" s="68"/>
      <c r="BK8" s="66">
        <f>VLOOKUP(tLocTerm!B6,tLocation!$A$3:$BT$17,71,0)</f>
        <v>0</v>
      </c>
      <c r="BL8" s="70">
        <f>tLocTerm!Q6*tLocTerm!R6</f>
        <v>1</v>
      </c>
      <c r="BM8" s="68"/>
      <c r="BN8" s="68"/>
      <c r="BO8" s="66">
        <f>VLOOKUP(CONCATENATE(tLocTerm!B6,"_",tLocTerm!C6,"_",tLocTerm!D6),ForCondNumber!$F$4:$J$27,5,0)</f>
        <v>7</v>
      </c>
      <c r="BP8" s="71">
        <v>1</v>
      </c>
      <c r="BQ8" s="70" t="str">
        <f>VLOOKUP(tLocTerm!D6,ForPerilLookUp!$E$2:$H$6,3,0)</f>
        <v>QEQ;QFF;QLS;QSL;QTS;BBF</v>
      </c>
      <c r="BR8" s="68"/>
      <c r="BS8" s="68"/>
      <c r="BT8" s="68"/>
      <c r="BU8" s="68"/>
      <c r="BV8" s="72" t="e">
        <f>VLOOKUP(tLocTerm!B6,tLocFeature!$A$2:$CC$13,38,0)</f>
        <v>#N/A</v>
      </c>
      <c r="BW8" s="72" t="e">
        <f>VLOOKUP(tLocTerm!B6,tLocFeature!$A$2:$CC$13,43,0)</f>
        <v>#N/A</v>
      </c>
      <c r="BX8" s="72" t="e">
        <f>VLOOKUP(tLocTerm!B6,tLocFeature!$A$2:$CC$13,41,0)</f>
        <v>#N/A</v>
      </c>
      <c r="BY8" s="68"/>
      <c r="BZ8" s="68"/>
      <c r="CA8" s="68"/>
      <c r="CB8" s="4" t="e">
        <f>VLOOKUP(tLocTerm!B6,tLocFeature!$A$2:$CC$13,5,0)</f>
        <v>#N/A</v>
      </c>
      <c r="CC8" s="4" t="e">
        <f>VLOOKUP(tLocTerm!$B6,tLocFeature!$A$2:$CC$13,CC$2,0)</f>
        <v>#N/A</v>
      </c>
      <c r="CD8" s="4" t="e">
        <f>VLOOKUP(tLocTerm!$B6,tLocFeature!$A$2:$CC$13,CD$2,0)</f>
        <v>#N/A</v>
      </c>
      <c r="CE8" s="4" t="e">
        <f>VLOOKUP(tLocTerm!$B6,tLocFeature!$A$2:$CC$13,CE$2,0)</f>
        <v>#N/A</v>
      </c>
      <c r="CF8" s="4" t="e">
        <f>VLOOKUP(tLocTerm!$B6,tLocFeature!$A$2:$CC$13,CF$2,0)</f>
        <v>#N/A</v>
      </c>
      <c r="CG8" s="4" t="e">
        <f>VLOOKUP(tLocTerm!$B6,tLocFeature!$A$2:$CC$13,CG$2,0)</f>
        <v>#N/A</v>
      </c>
      <c r="CH8" s="4" t="e">
        <f>VLOOKUP(tLocTerm!$B6,tLocFeature!$A$2:$CC$13,CH$2,0)</f>
        <v>#N/A</v>
      </c>
      <c r="CI8" s="4" t="e">
        <f>VLOOKUP(tLocTerm!$B6,tLocFeature!$A$2:$CC$13,CI$2,0)</f>
        <v>#N/A</v>
      </c>
      <c r="CJ8" s="4" t="e">
        <f>VLOOKUP(tLocTerm!$B6,tLocFeature!$A$2:$CC$13,CJ$2,0)</f>
        <v>#N/A</v>
      </c>
      <c r="CK8" s="68"/>
      <c r="CL8" s="4" t="e">
        <f>VLOOKUP(tLocTerm!$B6,tLocFeature!$A$2:$CC$13,CL$2,0)</f>
        <v>#N/A</v>
      </c>
      <c r="CM8" s="4" t="e">
        <f>VLOOKUP(tLocTerm!$B6,tLocFeature!$A$2:$CC$13,CM$2,0)</f>
        <v>#N/A</v>
      </c>
      <c r="CN8" s="4" t="e">
        <f>VLOOKUP(tLocTerm!$B6,tLocFeature!$A$2:$CC$13,CN$2,0)</f>
        <v>#N/A</v>
      </c>
      <c r="CO8" s="4" t="e">
        <f>VLOOKUP(tLocTerm!$B6,tLocFeature!$A$2:$CC$13,CO$2,0)</f>
        <v>#N/A</v>
      </c>
      <c r="CP8" s="4" t="e">
        <f>VLOOKUP(tLocTerm!$B6,tLocFeature!$A$2:$CC$13,CP$2,0)</f>
        <v>#N/A</v>
      </c>
      <c r="CQ8" s="4" t="e">
        <f>VLOOKUP(tLocTerm!$B6,tLocFeature!$A$2:$CC$13,CQ$2,0)</f>
        <v>#N/A</v>
      </c>
      <c r="CR8" s="4" t="e">
        <f>VLOOKUP(tLocTerm!$B6,tLocFeature!$A$2:$CC$13,CR$2,0)</f>
        <v>#N/A</v>
      </c>
      <c r="CS8" s="4" t="e">
        <f>VLOOKUP(tLocTerm!$B6,tLocFeature!$A$2:$CC$13,CS$2,0)</f>
        <v>#N/A</v>
      </c>
      <c r="CT8" s="68"/>
      <c r="CU8" s="4" t="e">
        <f>VLOOKUP(tLocTerm!$B6,tLocFeature!$A$2:$CC$13,CU$2,0)</f>
        <v>#N/A</v>
      </c>
      <c r="CV8" s="68"/>
      <c r="CW8" s="4" t="e">
        <f>VLOOKUP(tLocTerm!$B6,tLocFeature!$A$2:$CC$13,CW$2,0)</f>
        <v>#N/A</v>
      </c>
      <c r="CX8" s="4" t="e">
        <f>VLOOKUP(tLocTerm!$B6,tLocFeature!$A$2:$CC$13,CX$2,0)</f>
        <v>#N/A</v>
      </c>
      <c r="CY8" s="4" t="e">
        <f>VLOOKUP(tLocTerm!$B6,tLocFeature!$A$2:$CC$13,CY$2,0)</f>
        <v>#N/A</v>
      </c>
      <c r="CZ8" s="4" t="e">
        <f>VLOOKUP(tLocTerm!$B6,tLocFeature!$A$2:$CC$13,CZ$2,0)</f>
        <v>#N/A</v>
      </c>
      <c r="DA8" s="4" t="e">
        <f>VLOOKUP(tLocTerm!$B6,tLocFeature!$A$2:$CC$13,DA$2,0)</f>
        <v>#N/A</v>
      </c>
      <c r="DB8" s="4" t="e">
        <f>VLOOKUP(tLocTerm!$B6,tLocFeature!$A$2:$CC$13,DB$2,0)</f>
        <v>#N/A</v>
      </c>
      <c r="DC8" s="68"/>
      <c r="DD8" s="4" t="e">
        <f>VLOOKUP(tLocTerm!$B6,tLocFeature!$A$2:$CC$13,DD$2,0)</f>
        <v>#N/A</v>
      </c>
      <c r="DE8" s="4" t="e">
        <f>VLOOKUP(tLocTerm!$B6,tLocFeature!$A$2:$CC$13,DE$2,0)</f>
        <v>#N/A</v>
      </c>
      <c r="DF8" s="68"/>
      <c r="DG8" s="4" t="e">
        <f>VLOOKUP(tLocTerm!$B6,tLocFeature!$A$2:$CC$13,DG$2,0)</f>
        <v>#N/A</v>
      </c>
      <c r="DH8" s="68"/>
      <c r="DI8" s="68"/>
      <c r="DJ8" s="4" t="e">
        <f>VLOOKUP(tLocTerm!$B6,tLocFeature!$A$2:$CC$13,DJ$2,0)</f>
        <v>#N/A</v>
      </c>
      <c r="DK8" s="4" t="e">
        <f>VLOOKUP(tLocTerm!$B6,tLocFeature!$A$2:$CC$13,DK$2,0)</f>
        <v>#N/A</v>
      </c>
      <c r="DL8" s="68"/>
      <c r="DM8" s="4" t="e">
        <f>VLOOKUP(tLocTerm!$B6,tLocFeature!$A$2:$CC$13,DM$2,0)</f>
        <v>#N/A</v>
      </c>
      <c r="DN8" s="4" t="e">
        <f>VLOOKUP(tLocTerm!$B6,tLocFeature!$A$2:$CC$13,DN$2,0)</f>
        <v>#N/A</v>
      </c>
      <c r="DO8" s="4" t="e">
        <f>VLOOKUP(tLocTerm!$B6,tLocFeature!$A$2:$CC$13,DO$2,0)</f>
        <v>#N/A</v>
      </c>
      <c r="DP8" s="4" t="e">
        <f>VLOOKUP(tLocTerm!$B6,tLocFeature!$A$2:$CC$13,DP$2,0)</f>
        <v>#N/A</v>
      </c>
      <c r="DQ8" s="4" t="e">
        <f>VLOOKUP(tLocTerm!$B6,tLocFeature!$A$2:$CC$13,DQ$2,0)</f>
        <v>#N/A</v>
      </c>
      <c r="DR8" s="4" t="e">
        <f>VLOOKUP(tLocTerm!$B6,tLocFeature!$A$2:$CC$13,DR$2,0)</f>
        <v>#N/A</v>
      </c>
      <c r="DS8" s="4" t="e">
        <f>VLOOKUP(tLocTerm!$B6,tLocFeature!$A$2:$CC$13,DS$2,0)</f>
        <v>#N/A</v>
      </c>
      <c r="DT8" s="68"/>
      <c r="DU8" s="68"/>
      <c r="DV8" s="4" t="e">
        <f>VLOOKUP(tLocTerm!$B6,tLocFeature!$A$2:$CC$13,DV$2,0)</f>
        <v>#N/A</v>
      </c>
      <c r="DW8" s="68"/>
      <c r="DX8" s="4" t="e">
        <f>VLOOKUP(tLocTerm!$B6,tLocFeature!$A$2:$CC$13,DX$2,0)</f>
        <v>#N/A</v>
      </c>
      <c r="DY8" s="4" t="e">
        <f>VLOOKUP(tLocTerm!$B6,tLocFeature!$A$2:$CC$13,DY$2,0)</f>
        <v>#N/A</v>
      </c>
      <c r="DZ8" s="4" t="e">
        <f>VLOOKUP(tLocTerm!$B6,tLocFeature!$A$2:$CC$13,DZ$2,0)</f>
        <v>#N/A</v>
      </c>
      <c r="EA8" s="4">
        <v>1</v>
      </c>
      <c r="EB8" s="68"/>
      <c r="EC8" s="4" t="e">
        <f>VLOOKUP(tLocTerm!$B6,tLocFeature!$A$2:$CC$13,EC$2,0)</f>
        <v>#N/A</v>
      </c>
      <c r="ED8" s="4" t="e">
        <f>VLOOKUP(tLocTerm!$B6,tLocFeature!$A$2:$CC$13,ED$2,0)</f>
        <v>#N/A</v>
      </c>
      <c r="EE8" t="str">
        <f>VLOOKUP(tLocTerm!B6,tLocation!$A$3:$BE$17,56,0)</f>
        <v>NULL</v>
      </c>
      <c r="EF8" t="str">
        <f>VLOOKUP(tLocTerm!B6,tLocation!$A$3:$BE$17,57,0)</f>
        <v>NULL</v>
      </c>
      <c r="EG8" s="68"/>
      <c r="EH8" s="4" t="e">
        <f>VLOOKUP(tLocTerm!$B6,tLocFeature!$A$2:$CC$13,EH$2,0)</f>
        <v>#N/A</v>
      </c>
      <c r="EI8" s="4" t="e">
        <f>VLOOKUP(tLocTerm!$B6,tLocFeature!$A$2:$CC$13,EI$2,0)</f>
        <v>#N/A</v>
      </c>
      <c r="EJ8" s="68"/>
      <c r="EK8" s="68"/>
      <c r="EL8" s="68"/>
      <c r="EM8" s="68"/>
      <c r="EN8" s="68"/>
      <c r="EO8" s="68"/>
      <c r="EP8" s="4" t="e">
        <f>VLOOKUP(tLocTerm!$B6,tLocFeature!$A$2:$CC$13,EP$2,0)</f>
        <v>#N/A</v>
      </c>
      <c r="EQ8" s="4" t="e">
        <f>VLOOKUP(tLocTerm!$B6,tLocFeature!$A$2:$CC$13,EQ$2,0)</f>
        <v>#N/A</v>
      </c>
      <c r="ER8" s="68"/>
      <c r="ES8" s="4" t="e">
        <f>VLOOKUP(tLocTerm!$B6,tLocFeature!$A$2:$CC$13,ES$2,0)</f>
        <v>#N/A</v>
      </c>
      <c r="ET8" s="4" t="e">
        <f>VLOOKUP(tLocTerm!$B6,tLocFeature!$A$2:$CC$13,ET$2,0)</f>
        <v>#N/A</v>
      </c>
      <c r="EU8" s="4" t="e">
        <f>VLOOKUP(tLocTerm!$B6,tLocFeature!$A$2:$CC$13,EU$2,0)</f>
        <v>#N/A</v>
      </c>
      <c r="EV8" s="4" t="e">
        <f>VLOOKUP(tLocTerm!$B6,tLocFeature!$A$2:$CC$13,EV$2,0)</f>
        <v>#N/A</v>
      </c>
      <c r="EW8" s="4" t="e">
        <f>VLOOKUP(tLocTerm!$B6,tLocFeature!$A$2:$CC$13,EW$2,0)</f>
        <v>#N/A</v>
      </c>
      <c r="EX8" s="4" t="e">
        <f>VLOOKUP(tLocTerm!$B6,tLocFeature!$A$2:$CC$13,EX$2,0)</f>
        <v>#N/A</v>
      </c>
      <c r="EY8" s="68"/>
      <c r="EZ8" s="68"/>
      <c r="FA8" s="70">
        <v>0</v>
      </c>
      <c r="FB8" s="70">
        <f>IF(tLocTerm!L6&gt;=0,0,1)</f>
        <v>0</v>
      </c>
      <c r="FC8" s="70">
        <f>IF(tLocTerm!K6="C", tLocTerm!L6,0)</f>
        <v>10000</v>
      </c>
      <c r="FD8" s="70">
        <v>0</v>
      </c>
      <c r="FE8" s="70">
        <v>0</v>
      </c>
      <c r="FF8" s="70">
        <v>0</v>
      </c>
      <c r="FG8" s="70">
        <f>IF(tLocTerm!M6&gt;=0,0,1)</f>
        <v>0</v>
      </c>
      <c r="FH8" s="70">
        <f>IF(tLocTerm!K6="C", tLocTerm!M6,0)</f>
        <v>0</v>
      </c>
      <c r="FI8" s="70">
        <v>0</v>
      </c>
      <c r="FJ8" s="70">
        <v>0</v>
      </c>
      <c r="FK8" s="70">
        <v>0</v>
      </c>
      <c r="FL8" s="70">
        <f>IF(tLocTerm!N6&gt;=0,0,1)</f>
        <v>0</v>
      </c>
      <c r="FM8" s="70">
        <f>IF(tLocTerm!K6="C", tLocTerm!N6,0)</f>
        <v>2500</v>
      </c>
      <c r="FN8" s="70">
        <v>0</v>
      </c>
      <c r="FO8" s="70">
        <v>0</v>
      </c>
      <c r="FP8" s="70">
        <v>0</v>
      </c>
      <c r="FQ8" s="70">
        <f>IF(tLocTerm!O6&gt;=0,0,1)</f>
        <v>0</v>
      </c>
      <c r="FR8" s="70">
        <f>IF(tLocTerm!K6="C", tLocTerm!O6,0)</f>
        <v>10000</v>
      </c>
      <c r="FS8" s="70">
        <v>0</v>
      </c>
      <c r="FT8" s="70">
        <v>0</v>
      </c>
      <c r="FU8" s="70">
        <v>0</v>
      </c>
      <c r="FV8" s="70">
        <v>0</v>
      </c>
      <c r="FW8" s="70">
        <v>0</v>
      </c>
      <c r="FX8" s="70">
        <v>0</v>
      </c>
      <c r="FY8" s="70">
        <v>0</v>
      </c>
      <c r="FZ8" s="70">
        <v>0</v>
      </c>
      <c r="GA8" s="70">
        <f>IF(tLocTerm!L6&gt;=0,0,1)</f>
        <v>0</v>
      </c>
      <c r="GB8" s="70">
        <f>IF(tLocTerm!K6="S", tLocTerm!L6,0)</f>
        <v>0</v>
      </c>
      <c r="GC8" s="70">
        <v>0</v>
      </c>
      <c r="GD8" s="70">
        <v>0</v>
      </c>
      <c r="GE8" s="70">
        <v>0</v>
      </c>
      <c r="GF8" s="70">
        <f>IF(tLocTerm!G6&gt;=0,0,1)</f>
        <v>0</v>
      </c>
      <c r="GG8" s="70">
        <f>IF(tLocTerm!F6="C", tLocTerm!G6,0)</f>
        <v>5000000</v>
      </c>
      <c r="GH8" s="70">
        <v>0</v>
      </c>
      <c r="GI8" s="70">
        <f>IF(tLocTerm!H6&gt;=0,0,1)</f>
        <v>0</v>
      </c>
      <c r="GJ8" s="70">
        <f>IF(tLocTerm!F6="C", tLocTerm!H6,0)</f>
        <v>0</v>
      </c>
      <c r="GK8" s="70">
        <v>0</v>
      </c>
      <c r="GL8" s="70">
        <f>IF(tLocTerm!I6&gt;=0,0,1)</f>
        <v>0</v>
      </c>
      <c r="GM8" s="70">
        <f>IF(tLocTerm!F6="C", tLocTerm!I6,0)</f>
        <v>1000000</v>
      </c>
      <c r="GN8" s="70">
        <v>0</v>
      </c>
      <c r="GO8" s="70">
        <f>IF(tLocTerm!J6&gt;=0,0,1)</f>
        <v>0</v>
      </c>
      <c r="GP8" s="70">
        <f>IF(tLocTerm!F6="C", tLocTerm!J6,0)</f>
        <v>100000</v>
      </c>
      <c r="GQ8" s="70">
        <v>0</v>
      </c>
      <c r="GR8" s="70">
        <v>0</v>
      </c>
      <c r="GS8" s="70">
        <v>0</v>
      </c>
      <c r="GT8" s="70">
        <v>0</v>
      </c>
      <c r="GU8" s="70">
        <f>IF(tLocTerm!G6&gt;=0,0,1)</f>
        <v>0</v>
      </c>
      <c r="GV8" s="70">
        <f>IF(tLocTerm!F6="S", tLocTerm!G6,0)</f>
        <v>0</v>
      </c>
      <c r="GW8" s="70">
        <v>0</v>
      </c>
    </row>
    <row r="9" spans="1:205" s="51" customFormat="1" x14ac:dyDescent="0.25">
      <c r="A9" s="65" t="str">
        <f>VLOOKUP(VLOOKUP(tLocTerm!B7,tLocation!$A$3:$C$17,3,0),tExpSet_tCntrct_tLayer!$A$2:$B$3,2,0)</f>
        <v>Columnwise</v>
      </c>
      <c r="B9" s="66">
        <f>VLOOKUP(VLOOKUP(tLocTerm!B7,tLocation!$A$3:$BT$17,2,0),tExpSet_tCntrct_tLayer!$A$10:$C$11,3,0)</f>
        <v>1</v>
      </c>
      <c r="C9" s="67">
        <f>VLOOKUP(tLocTerm!B7,tLocation!$A$3:$BT$17,5,0)</f>
        <v>2</v>
      </c>
      <c r="D9" s="67">
        <f>VLOOKUP(tLocTerm!B7,tLocation!$A$3:$BT$17,6,0)</f>
        <v>2</v>
      </c>
      <c r="E9" s="66">
        <f>VLOOKUP(tLocTerm!B7,tLocation!$A$3:$BT$17,18,0)</f>
        <v>0</v>
      </c>
      <c r="F9" s="68"/>
      <c r="G9" s="67" t="str">
        <f>VLOOKUP(tLocTerm!B7,tLocation!$A$3:$BT$17,19,0)</f>
        <v>NULL</v>
      </c>
      <c r="H9" s="67" t="str">
        <f>VLOOKUP(tLocTerm!B7,tLocation!$A$3:$BT$17,17,0)</f>
        <v>NULL</v>
      </c>
      <c r="I9" s="67">
        <f>VLOOKUP(tLocTerm!B7,tLocation!$A$3:$BT$17,4,0)</f>
        <v>0</v>
      </c>
      <c r="J9" s="69">
        <f>VLOOKUP(tLocTerm!B7,tLocation!$A$3:$BT$17,43,0)</f>
        <v>43466</v>
      </c>
      <c r="K9" s="69">
        <f>VLOOKUP(tLocTerm!B7,tLocation!$A$3:$BT$17,44,0)</f>
        <v>43831</v>
      </c>
      <c r="L9" s="66" t="e">
        <f>VLOOKUP(tLocTerm!B7,tLocFeature!$A$2:$CC$13,31,0)</f>
        <v>#N/A</v>
      </c>
      <c r="M9" s="68"/>
      <c r="N9" s="67" t="str">
        <f>VLOOKUP(tLocTerm!B7,tLocation!$A$3:$BT$17,22,0)</f>
        <v>US</v>
      </c>
      <c r="O9" s="67">
        <f>VLOOKUP(tLocTerm!B7,tLocation!$A$3:$BT$17,37,0)</f>
        <v>37.800178000000002</v>
      </c>
      <c r="P9" s="67">
        <f>VLOOKUP(tLocTerm!B7,tLocation!$A$3:$BT$17,38,0)</f>
        <v>-122.4104</v>
      </c>
      <c r="Q9" s="67">
        <f>VLOOKUP(tLocTerm!B7,tLocation!$A$3:$BT$17,34,0)</f>
        <v>0</v>
      </c>
      <c r="R9" s="67">
        <f>VLOOKUP(tLocTerm!B7,tLocation!$A$3:$BT$17,30,0)</f>
        <v>94133</v>
      </c>
      <c r="S9" s="67">
        <f>VLOOKUP(tLocTerm!B7,tLocation!$A$3:$BT$17,35,0)</f>
        <v>0</v>
      </c>
      <c r="T9" s="67" t="str">
        <f>VLOOKUP(tLocTerm!B7,tLocation!$A$3:$BT$17,26,0)</f>
        <v>CA</v>
      </c>
      <c r="U9" s="67" t="str">
        <f>VLOOKUP(tLocTerm!B7,tLocation!$A$3:$BT$17,27,0)</f>
        <v>California</v>
      </c>
      <c r="V9" s="66" t="s">
        <v>784</v>
      </c>
      <c r="W9" s="66" t="str">
        <f>VLOOKUP(C9,tLocation!$E$3:$AC$17,25,0)</f>
        <v>San Francisco</v>
      </c>
      <c r="X9" s="66" t="s">
        <v>783</v>
      </c>
      <c r="Y9" s="66" t="str">
        <f>VLOOKUP(C9,tLocation!$E$3:$AG$17,29,0)</f>
        <v>NULL</v>
      </c>
      <c r="Z9" s="66"/>
      <c r="AA9" s="66"/>
      <c r="AB9" s="66"/>
      <c r="AC9" s="66"/>
      <c r="AD9" s="66"/>
      <c r="AE9" s="66"/>
      <c r="AF9" s="66">
        <f>VLOOKUP(VLOOKUP(tLocTerm!B7,tLocation!$A$3:$BT$17,41,0),ForPerilLookUp!$L$2:$M$9,2,0)</f>
        <v>7</v>
      </c>
      <c r="AG9" s="68"/>
      <c r="AH9" s="67" t="str">
        <f>VLOOKUP(tLocTerm!B7,tLocation!$A$3:$BT$17,42,0)</f>
        <v>GEO</v>
      </c>
      <c r="AI9" s="67" t="str">
        <f>VLOOKUP(tLocTerm!B7,tLocation!$A$3:$BT$17,48,0)</f>
        <v>AIR</v>
      </c>
      <c r="AJ9" s="67">
        <f>VLOOKUP(tLocTerm!B7,tLocation!$A$3:$BT$17,49,0)</f>
        <v>311</v>
      </c>
      <c r="AK9" s="67" t="str">
        <f>VLOOKUP(tLocTerm!B7,tLocation!$A$3:$BT$17,50,0)</f>
        <v>AIR</v>
      </c>
      <c r="AL9" s="67">
        <f>VLOOKUP(tLocTerm!B7,tLocation!$A$3:$BT$17,51,0)</f>
        <v>100</v>
      </c>
      <c r="AM9" s="66">
        <f>VLOOKUP(VLOOKUP(tLocTerm!B7,tLocation!$A$3:$BT$17,45,0),ForPerilLookUp!$AC$2:$AD$172,2)</f>
        <v>1100</v>
      </c>
      <c r="AN9" s="66">
        <f>VLOOKUP(VLOOKUP(tLocTerm!B7,tLocation!$A$3:$BT$17,46,0),ForPerilLookUp!$Z$2:$AA$186,2)</f>
        <v>5000</v>
      </c>
      <c r="AO9" s="67">
        <f>VLOOKUP(tLocTerm!B7,tLocation!$A$3:$BT$17,54,0)</f>
        <v>1975</v>
      </c>
      <c r="AP9" s="67">
        <f>VLOOKUP(tLocTerm!B7,tLocation!$A$3:$BT$17,55,0)</f>
        <v>2</v>
      </c>
      <c r="AQ9" s="67">
        <f>VLOOKUP(tLocTerm!B7,tLocation!$A$3:$BT$17,53,0)</f>
        <v>1</v>
      </c>
      <c r="AR9" s="67">
        <f>VLOOKUP(tLocTerm!B7,tLocation!$A$3:$BT$17,58,0)</f>
        <v>1</v>
      </c>
      <c r="AS9" s="66">
        <f>VLOOKUP(VLOOKUP(tLocTerm!B7,tLocation!$A$3:$BT$17,59,0),ForPerilLookUp!$O$3:$Q$8,3,0)</f>
        <v>11</v>
      </c>
      <c r="AT9" s="67">
        <f>VLOOKUP(tLocTerm!B7,tLocation!$A$3:$BT$17,65,0)</f>
        <v>0</v>
      </c>
      <c r="AU9" s="67">
        <f>VLOOKUP(tLocTerm!B7,tLocation!$A$3:$BT$17,66,0)</f>
        <v>0</v>
      </c>
      <c r="AV9" s="67">
        <f>VLOOKUP(tLocTerm!B7,tLocation!$A$3:$BT$17,67,0)</f>
        <v>0</v>
      </c>
      <c r="AW9" s="67">
        <f>VLOOKUP(tLocTerm!B7,tLocation!$A$3:$BT$17,68,0)</f>
        <v>0</v>
      </c>
      <c r="AX9" s="67">
        <f>VLOOKUP(tLocTerm!B7,tLocation!$A$3:$BT$17,69,0)</f>
        <v>0</v>
      </c>
      <c r="AY9" s="68"/>
      <c r="AZ9" s="66" t="str">
        <f>VLOOKUP(VLOOKUP(VLOOKUP(tLocTerm!B7,tLocation!$A$3:$BT$17,2,0),tExpSet_tCntrct_tLayer!$A$10:$F$11,6,0),ForPerilLookUp!$E$2:$H$6,3,0)</f>
        <v>WSS;QEQ;QFF;OO1;QLS;BFR;QSL;XX1;WW2;MM1;QTS;BBF;ZZ1</v>
      </c>
      <c r="BA9" s="67">
        <f>VLOOKUP(tLocTerm!B7,tLocation!$A$3:$BT$17,7,0)</f>
        <v>15000000</v>
      </c>
      <c r="BB9" s="67">
        <f>VLOOKUP(tLocTerm!B7,tLocation!$A$3:$BT$17,8,0)</f>
        <v>0</v>
      </c>
      <c r="BC9" s="67">
        <f>VLOOKUP(tLocTerm!B7,tLocation!$A$3:$BT$17,9,0)</f>
        <v>1000000</v>
      </c>
      <c r="BD9" s="67">
        <f>VLOOKUP(tLocTerm!B7,tLocation!$A$3:$BT$17,10,0)</f>
        <v>2500000</v>
      </c>
      <c r="BE9" s="67">
        <f>VLOOKUP(tLocTerm!B7,tLocation!$A$3:$BT$17,11,0)</f>
        <v>365</v>
      </c>
      <c r="BF9" s="67" t="str">
        <f>VLOOKUP(tLocTerm!B7,tLocation!$A$3:$BT$17,15,0)</f>
        <v>USD</v>
      </c>
      <c r="BG9" s="67">
        <f>VLOOKUP(tLocTerm!B7,tLocation!$A$3:$BT$17,14,0)</f>
        <v>0</v>
      </c>
      <c r="BH9" s="68"/>
      <c r="BI9" s="68"/>
      <c r="BJ9" s="68"/>
      <c r="BK9" s="66">
        <f>VLOOKUP(tLocTerm!B7,tLocation!$A$3:$BT$17,71,0)</f>
        <v>0</v>
      </c>
      <c r="BL9" s="70">
        <f>tLocTerm!Q7*tLocTerm!R7</f>
        <v>1</v>
      </c>
      <c r="BM9" s="68"/>
      <c r="BN9" s="68"/>
      <c r="BO9" s="66">
        <f>VLOOKUP(CONCATENATE(tLocTerm!B7,"_",tLocTerm!C7,"_",tLocTerm!D7),ForCondNumber!$F$4:$J$27,5,0)</f>
        <v>4</v>
      </c>
      <c r="BP9" s="71">
        <v>1</v>
      </c>
      <c r="BQ9" s="70" t="str">
        <f>VLOOKUP(tLocTerm!D7,ForPerilLookUp!$E$2:$H$6,3,0)</f>
        <v>WSS;OO1;WW2</v>
      </c>
      <c r="BR9" s="68"/>
      <c r="BS9" s="68"/>
      <c r="BT9" s="68"/>
      <c r="BU9" s="68"/>
      <c r="BV9" s="72" t="e">
        <f>VLOOKUP(tLocTerm!B7,tLocFeature!$A$2:$CC$13,38,0)</f>
        <v>#N/A</v>
      </c>
      <c r="BW9" s="72" t="e">
        <f>VLOOKUP(tLocTerm!B7,tLocFeature!$A$2:$CC$13,43,0)</f>
        <v>#N/A</v>
      </c>
      <c r="BX9" s="72" t="e">
        <f>VLOOKUP(tLocTerm!B7,tLocFeature!$A$2:$CC$13,41,0)</f>
        <v>#N/A</v>
      </c>
      <c r="BY9" s="68"/>
      <c r="BZ9" s="68"/>
      <c r="CA9" s="68"/>
      <c r="CB9" s="4" t="e">
        <f>VLOOKUP(tLocTerm!B7,tLocFeature!$A$2:$CC$13,5,0)</f>
        <v>#N/A</v>
      </c>
      <c r="CC9" s="4" t="e">
        <f>VLOOKUP(tLocTerm!$B7,tLocFeature!$A$2:$CC$13,CC$2,0)</f>
        <v>#N/A</v>
      </c>
      <c r="CD9" s="4" t="e">
        <f>VLOOKUP(tLocTerm!$B7,tLocFeature!$A$2:$CC$13,CD$2,0)</f>
        <v>#N/A</v>
      </c>
      <c r="CE9" s="4" t="e">
        <f>VLOOKUP(tLocTerm!$B7,tLocFeature!$A$2:$CC$13,CE$2,0)</f>
        <v>#N/A</v>
      </c>
      <c r="CF9" s="4" t="e">
        <f>VLOOKUP(tLocTerm!$B7,tLocFeature!$A$2:$CC$13,CF$2,0)</f>
        <v>#N/A</v>
      </c>
      <c r="CG9" s="4" t="e">
        <f>VLOOKUP(tLocTerm!$B7,tLocFeature!$A$2:$CC$13,CG$2,0)</f>
        <v>#N/A</v>
      </c>
      <c r="CH9" s="4" t="e">
        <f>VLOOKUP(tLocTerm!$B7,tLocFeature!$A$2:$CC$13,CH$2,0)</f>
        <v>#N/A</v>
      </c>
      <c r="CI9" s="4" t="e">
        <f>VLOOKUP(tLocTerm!$B7,tLocFeature!$A$2:$CC$13,CI$2,0)</f>
        <v>#N/A</v>
      </c>
      <c r="CJ9" s="4" t="e">
        <f>VLOOKUP(tLocTerm!$B7,tLocFeature!$A$2:$CC$13,CJ$2,0)</f>
        <v>#N/A</v>
      </c>
      <c r="CK9" s="68"/>
      <c r="CL9" s="4" t="e">
        <f>VLOOKUP(tLocTerm!$B7,tLocFeature!$A$2:$CC$13,CL$2,0)</f>
        <v>#N/A</v>
      </c>
      <c r="CM9" s="4" t="e">
        <f>VLOOKUP(tLocTerm!$B7,tLocFeature!$A$2:$CC$13,CM$2,0)</f>
        <v>#N/A</v>
      </c>
      <c r="CN9" s="4" t="e">
        <f>VLOOKUP(tLocTerm!$B7,tLocFeature!$A$2:$CC$13,CN$2,0)</f>
        <v>#N/A</v>
      </c>
      <c r="CO9" s="4" t="e">
        <f>VLOOKUP(tLocTerm!$B7,tLocFeature!$A$2:$CC$13,CO$2,0)</f>
        <v>#N/A</v>
      </c>
      <c r="CP9" s="4" t="e">
        <f>VLOOKUP(tLocTerm!$B7,tLocFeature!$A$2:$CC$13,CP$2,0)</f>
        <v>#N/A</v>
      </c>
      <c r="CQ9" s="4" t="e">
        <f>VLOOKUP(tLocTerm!$B7,tLocFeature!$A$2:$CC$13,CQ$2,0)</f>
        <v>#N/A</v>
      </c>
      <c r="CR9" s="4" t="e">
        <f>VLOOKUP(tLocTerm!$B7,tLocFeature!$A$2:$CC$13,CR$2,0)</f>
        <v>#N/A</v>
      </c>
      <c r="CS9" s="4" t="e">
        <f>VLOOKUP(tLocTerm!$B7,tLocFeature!$A$2:$CC$13,CS$2,0)</f>
        <v>#N/A</v>
      </c>
      <c r="CT9" s="68"/>
      <c r="CU9" s="4" t="e">
        <f>VLOOKUP(tLocTerm!$B7,tLocFeature!$A$2:$CC$13,CU$2,0)</f>
        <v>#N/A</v>
      </c>
      <c r="CV9" s="68"/>
      <c r="CW9" s="4" t="e">
        <f>VLOOKUP(tLocTerm!$B7,tLocFeature!$A$2:$CC$13,CW$2,0)</f>
        <v>#N/A</v>
      </c>
      <c r="CX9" s="4" t="e">
        <f>VLOOKUP(tLocTerm!$B7,tLocFeature!$A$2:$CC$13,CX$2,0)</f>
        <v>#N/A</v>
      </c>
      <c r="CY9" s="4" t="e">
        <f>VLOOKUP(tLocTerm!$B7,tLocFeature!$A$2:$CC$13,CY$2,0)</f>
        <v>#N/A</v>
      </c>
      <c r="CZ9" s="4" t="e">
        <f>VLOOKUP(tLocTerm!$B7,tLocFeature!$A$2:$CC$13,CZ$2,0)</f>
        <v>#N/A</v>
      </c>
      <c r="DA9" s="4" t="e">
        <f>VLOOKUP(tLocTerm!$B7,tLocFeature!$A$2:$CC$13,DA$2,0)</f>
        <v>#N/A</v>
      </c>
      <c r="DB9" s="4" t="e">
        <f>VLOOKUP(tLocTerm!$B7,tLocFeature!$A$2:$CC$13,DB$2,0)</f>
        <v>#N/A</v>
      </c>
      <c r="DC9" s="68"/>
      <c r="DD9" s="4" t="e">
        <f>VLOOKUP(tLocTerm!$B7,tLocFeature!$A$2:$CC$13,DD$2,0)</f>
        <v>#N/A</v>
      </c>
      <c r="DE9" s="4" t="e">
        <f>VLOOKUP(tLocTerm!$B7,tLocFeature!$A$2:$CC$13,DE$2,0)</f>
        <v>#N/A</v>
      </c>
      <c r="DF9" s="68"/>
      <c r="DG9" s="4" t="e">
        <f>VLOOKUP(tLocTerm!$B7,tLocFeature!$A$2:$CC$13,DG$2,0)</f>
        <v>#N/A</v>
      </c>
      <c r="DH9" s="68"/>
      <c r="DI9" s="68"/>
      <c r="DJ9" s="4" t="e">
        <f>VLOOKUP(tLocTerm!$B7,tLocFeature!$A$2:$CC$13,DJ$2,0)</f>
        <v>#N/A</v>
      </c>
      <c r="DK9" s="4" t="e">
        <f>VLOOKUP(tLocTerm!$B7,tLocFeature!$A$2:$CC$13,DK$2,0)</f>
        <v>#N/A</v>
      </c>
      <c r="DL9" s="68"/>
      <c r="DM9" s="4" t="e">
        <f>VLOOKUP(tLocTerm!$B7,tLocFeature!$A$2:$CC$13,DM$2,0)</f>
        <v>#N/A</v>
      </c>
      <c r="DN9" s="4" t="e">
        <f>VLOOKUP(tLocTerm!$B7,tLocFeature!$A$2:$CC$13,DN$2,0)</f>
        <v>#N/A</v>
      </c>
      <c r="DO9" s="4" t="e">
        <f>VLOOKUP(tLocTerm!$B7,tLocFeature!$A$2:$CC$13,DO$2,0)</f>
        <v>#N/A</v>
      </c>
      <c r="DP9" s="4" t="e">
        <f>VLOOKUP(tLocTerm!$B7,tLocFeature!$A$2:$CC$13,DP$2,0)</f>
        <v>#N/A</v>
      </c>
      <c r="DQ9" s="4" t="e">
        <f>VLOOKUP(tLocTerm!$B7,tLocFeature!$A$2:$CC$13,DQ$2,0)</f>
        <v>#N/A</v>
      </c>
      <c r="DR9" s="4" t="e">
        <f>VLOOKUP(tLocTerm!$B7,tLocFeature!$A$2:$CC$13,DR$2,0)</f>
        <v>#N/A</v>
      </c>
      <c r="DS9" s="4" t="e">
        <f>VLOOKUP(tLocTerm!$B7,tLocFeature!$A$2:$CC$13,DS$2,0)</f>
        <v>#N/A</v>
      </c>
      <c r="DT9" s="68"/>
      <c r="DU9" s="68"/>
      <c r="DV9" s="4" t="e">
        <f>VLOOKUP(tLocTerm!$B7,tLocFeature!$A$2:$CC$13,DV$2,0)</f>
        <v>#N/A</v>
      </c>
      <c r="DW9" s="68"/>
      <c r="DX9" s="4" t="e">
        <f>VLOOKUP(tLocTerm!$B7,tLocFeature!$A$2:$CC$13,DX$2,0)</f>
        <v>#N/A</v>
      </c>
      <c r="DY9" s="4" t="e">
        <f>VLOOKUP(tLocTerm!$B7,tLocFeature!$A$2:$CC$13,DY$2,0)</f>
        <v>#N/A</v>
      </c>
      <c r="DZ9" s="4" t="e">
        <f>VLOOKUP(tLocTerm!$B7,tLocFeature!$A$2:$CC$13,DZ$2,0)</f>
        <v>#N/A</v>
      </c>
      <c r="EA9" s="4">
        <v>1</v>
      </c>
      <c r="EB9" s="68"/>
      <c r="EC9" s="4" t="e">
        <f>VLOOKUP(tLocTerm!$B7,tLocFeature!$A$2:$CC$13,EC$2,0)</f>
        <v>#N/A</v>
      </c>
      <c r="ED9" s="4" t="e">
        <f>VLOOKUP(tLocTerm!$B7,tLocFeature!$A$2:$CC$13,ED$2,0)</f>
        <v>#N/A</v>
      </c>
      <c r="EE9" t="str">
        <f>VLOOKUP(tLocTerm!B7,tLocation!$A$3:$BE$17,56,0)</f>
        <v>NULL</v>
      </c>
      <c r="EF9" t="str">
        <f>VLOOKUP(tLocTerm!B7,tLocation!$A$3:$BE$17,57,0)</f>
        <v>NULL</v>
      </c>
      <c r="EG9" s="68"/>
      <c r="EH9" s="4" t="e">
        <f>VLOOKUP(tLocTerm!$B7,tLocFeature!$A$2:$CC$13,EH$2,0)</f>
        <v>#N/A</v>
      </c>
      <c r="EI9" s="4" t="e">
        <f>VLOOKUP(tLocTerm!$B7,tLocFeature!$A$2:$CC$13,EI$2,0)</f>
        <v>#N/A</v>
      </c>
      <c r="EJ9" s="68"/>
      <c r="EK9" s="68"/>
      <c r="EL9" s="68"/>
      <c r="EM9" s="68"/>
      <c r="EN9" s="68"/>
      <c r="EO9" s="68"/>
      <c r="EP9" s="4" t="e">
        <f>VLOOKUP(tLocTerm!$B7,tLocFeature!$A$2:$CC$13,EP$2,0)</f>
        <v>#N/A</v>
      </c>
      <c r="EQ9" s="4" t="e">
        <f>VLOOKUP(tLocTerm!$B7,tLocFeature!$A$2:$CC$13,EQ$2,0)</f>
        <v>#N/A</v>
      </c>
      <c r="ER9" s="68"/>
      <c r="ES9" s="4" t="e">
        <f>VLOOKUP(tLocTerm!$B7,tLocFeature!$A$2:$CC$13,ES$2,0)</f>
        <v>#N/A</v>
      </c>
      <c r="ET9" s="4" t="e">
        <f>VLOOKUP(tLocTerm!$B7,tLocFeature!$A$2:$CC$13,ET$2,0)</f>
        <v>#N/A</v>
      </c>
      <c r="EU9" s="4" t="e">
        <f>VLOOKUP(tLocTerm!$B7,tLocFeature!$A$2:$CC$13,EU$2,0)</f>
        <v>#N/A</v>
      </c>
      <c r="EV9" s="4" t="e">
        <f>VLOOKUP(tLocTerm!$B7,tLocFeature!$A$2:$CC$13,EV$2,0)</f>
        <v>#N/A</v>
      </c>
      <c r="EW9" s="4" t="e">
        <f>VLOOKUP(tLocTerm!$B7,tLocFeature!$A$2:$CC$13,EW$2,0)</f>
        <v>#N/A</v>
      </c>
      <c r="EX9" s="4" t="e">
        <f>VLOOKUP(tLocTerm!$B7,tLocFeature!$A$2:$CC$13,EX$2,0)</f>
        <v>#N/A</v>
      </c>
      <c r="EY9" s="68"/>
      <c r="EZ9" s="68"/>
      <c r="FA9" s="70">
        <v>0</v>
      </c>
      <c r="FB9" s="70">
        <f>IF(tLocTerm!L7&gt;=0,0,1)</f>
        <v>0</v>
      </c>
      <c r="FC9" s="70">
        <f>IF(tLocTerm!K7="C", tLocTerm!L7,0)</f>
        <v>0</v>
      </c>
      <c r="FD9" s="70">
        <v>0</v>
      </c>
      <c r="FE9" s="70">
        <v>0</v>
      </c>
      <c r="FF9" s="70">
        <v>0</v>
      </c>
      <c r="FG9" s="70">
        <f>IF(tLocTerm!M7&gt;=0,0,1)</f>
        <v>0</v>
      </c>
      <c r="FH9" s="70">
        <f>IF(tLocTerm!K7="C", tLocTerm!M7,0)</f>
        <v>0</v>
      </c>
      <c r="FI9" s="70">
        <v>0</v>
      </c>
      <c r="FJ9" s="70">
        <v>0</v>
      </c>
      <c r="FK9" s="70">
        <v>0</v>
      </c>
      <c r="FL9" s="70">
        <f>IF(tLocTerm!N7&gt;=0,0,1)</f>
        <v>0</v>
      </c>
      <c r="FM9" s="70">
        <f>IF(tLocTerm!K7="C", tLocTerm!N7,0)</f>
        <v>0</v>
      </c>
      <c r="FN9" s="70">
        <v>0</v>
      </c>
      <c r="FO9" s="70">
        <v>0</v>
      </c>
      <c r="FP9" s="70">
        <v>0</v>
      </c>
      <c r="FQ9" s="70">
        <f>IF(tLocTerm!O7&gt;=0,0,1)</f>
        <v>0</v>
      </c>
      <c r="FR9" s="70">
        <f>IF(tLocTerm!K7="C", tLocTerm!O7,0)</f>
        <v>0</v>
      </c>
      <c r="FS9" s="70">
        <v>0</v>
      </c>
      <c r="FT9" s="70">
        <v>0</v>
      </c>
      <c r="FU9" s="70">
        <v>0</v>
      </c>
      <c r="FV9" s="70">
        <v>0</v>
      </c>
      <c r="FW9" s="70">
        <v>0</v>
      </c>
      <c r="FX9" s="70">
        <v>0</v>
      </c>
      <c r="FY9" s="70">
        <v>0</v>
      </c>
      <c r="FZ9" s="70">
        <v>0</v>
      </c>
      <c r="GA9" s="70">
        <f>IF(tLocTerm!L7&gt;=0,0,1)</f>
        <v>0</v>
      </c>
      <c r="GB9" s="70">
        <f>IF(tLocTerm!K7="S", tLocTerm!L7,0)</f>
        <v>0</v>
      </c>
      <c r="GC9" s="70">
        <v>0</v>
      </c>
      <c r="GD9" s="70">
        <v>0</v>
      </c>
      <c r="GE9" s="70">
        <v>0</v>
      </c>
      <c r="GF9" s="70">
        <f>IF(tLocTerm!G7&gt;=0,0,1)</f>
        <v>0</v>
      </c>
      <c r="GG9" s="70">
        <f>IF(tLocTerm!F7="C", tLocTerm!G7,0)</f>
        <v>0</v>
      </c>
      <c r="GH9" s="70">
        <v>0</v>
      </c>
      <c r="GI9" s="70">
        <f>IF(tLocTerm!H7&gt;=0,0,1)</f>
        <v>0</v>
      </c>
      <c r="GJ9" s="70">
        <f>IF(tLocTerm!F7="C", tLocTerm!H7,0)</f>
        <v>0</v>
      </c>
      <c r="GK9" s="70">
        <v>0</v>
      </c>
      <c r="GL9" s="70">
        <f>IF(tLocTerm!I7&gt;=0,0,1)</f>
        <v>0</v>
      </c>
      <c r="GM9" s="70">
        <f>IF(tLocTerm!F7="C", tLocTerm!I7,0)</f>
        <v>0</v>
      </c>
      <c r="GN9" s="70">
        <v>0</v>
      </c>
      <c r="GO9" s="70">
        <f>IF(tLocTerm!J7&gt;=0,0,1)</f>
        <v>0</v>
      </c>
      <c r="GP9" s="70">
        <f>IF(tLocTerm!F7="C", tLocTerm!J7,0)</f>
        <v>0</v>
      </c>
      <c r="GQ9" s="70">
        <v>0</v>
      </c>
      <c r="GR9" s="70">
        <v>0</v>
      </c>
      <c r="GS9" s="70">
        <v>0</v>
      </c>
      <c r="GT9" s="70">
        <v>0</v>
      </c>
      <c r="GU9" s="70">
        <f>IF(tLocTerm!G7&gt;=0,0,1)</f>
        <v>0</v>
      </c>
      <c r="GV9" s="70">
        <f>IF(tLocTerm!F7="S", tLocTerm!G7,0)</f>
        <v>0</v>
      </c>
      <c r="GW9" s="70">
        <v>0</v>
      </c>
    </row>
    <row r="10" spans="1:205" s="51" customFormat="1" x14ac:dyDescent="0.25">
      <c r="A10" s="65" t="str">
        <f>VLOOKUP(VLOOKUP(tLocTerm!B8,tLocation!$A$3:$C$17,3,0),tExpSet_tCntrct_tLayer!$A$2:$B$3,2,0)</f>
        <v>Columnwise</v>
      </c>
      <c r="B10" s="66">
        <f>VLOOKUP(VLOOKUP(tLocTerm!B8,tLocation!$A$3:$BT$17,2,0),tExpSet_tCntrct_tLayer!$A$10:$C$11,3,0)</f>
        <v>1</v>
      </c>
      <c r="C10" s="67">
        <f>VLOOKUP(tLocTerm!B8,tLocation!$A$3:$BT$17,5,0)</f>
        <v>2</v>
      </c>
      <c r="D10" s="67">
        <f>VLOOKUP(tLocTerm!B8,tLocation!$A$3:$BT$17,6,0)</f>
        <v>2</v>
      </c>
      <c r="E10" s="66">
        <f>VLOOKUP(tLocTerm!B8,tLocation!$A$3:$BT$17,18,0)</f>
        <v>0</v>
      </c>
      <c r="F10" s="68"/>
      <c r="G10" s="67" t="str">
        <f>VLOOKUP(tLocTerm!B8,tLocation!$A$3:$BT$17,19,0)</f>
        <v>NULL</v>
      </c>
      <c r="H10" s="67" t="str">
        <f>VLOOKUP(tLocTerm!B8,tLocation!$A$3:$BT$17,17,0)</f>
        <v>NULL</v>
      </c>
      <c r="I10" s="67">
        <f>VLOOKUP(tLocTerm!B8,tLocation!$A$3:$BT$17,4,0)</f>
        <v>0</v>
      </c>
      <c r="J10" s="69">
        <f>VLOOKUP(tLocTerm!B8,tLocation!$A$3:$BT$17,43,0)</f>
        <v>43466</v>
      </c>
      <c r="K10" s="69">
        <f>VLOOKUP(tLocTerm!B8,tLocation!$A$3:$BT$17,44,0)</f>
        <v>43831</v>
      </c>
      <c r="L10" s="66" t="e">
        <f>VLOOKUP(tLocTerm!B8,tLocFeature!$A$2:$CC$13,31,0)</f>
        <v>#N/A</v>
      </c>
      <c r="M10" s="68"/>
      <c r="N10" s="67" t="str">
        <f>VLOOKUP(tLocTerm!B8,tLocation!$A$3:$BT$17,22,0)</f>
        <v>US</v>
      </c>
      <c r="O10" s="67">
        <f>VLOOKUP(tLocTerm!B8,tLocation!$A$3:$BT$17,37,0)</f>
        <v>37.800178000000002</v>
      </c>
      <c r="P10" s="67">
        <f>VLOOKUP(tLocTerm!B8,tLocation!$A$3:$BT$17,38,0)</f>
        <v>-122.4104</v>
      </c>
      <c r="Q10" s="67">
        <f>VLOOKUP(tLocTerm!B8,tLocation!$A$3:$BT$17,34,0)</f>
        <v>0</v>
      </c>
      <c r="R10" s="67">
        <f>VLOOKUP(tLocTerm!B8,tLocation!$A$3:$BT$17,30,0)</f>
        <v>94133</v>
      </c>
      <c r="S10" s="67">
        <f>VLOOKUP(tLocTerm!B8,tLocation!$A$3:$BT$17,35,0)</f>
        <v>0</v>
      </c>
      <c r="T10" s="67" t="str">
        <f>VLOOKUP(tLocTerm!B8,tLocation!$A$3:$BT$17,26,0)</f>
        <v>CA</v>
      </c>
      <c r="U10" s="67" t="str">
        <f>VLOOKUP(tLocTerm!B8,tLocation!$A$3:$BT$17,27,0)</f>
        <v>California</v>
      </c>
      <c r="V10" s="66" t="s">
        <v>784</v>
      </c>
      <c r="W10" s="66" t="str">
        <f>VLOOKUP(C10,tLocation!$E$3:$AC$17,25,0)</f>
        <v>San Francisco</v>
      </c>
      <c r="X10" s="66" t="s">
        <v>783</v>
      </c>
      <c r="Y10" s="66" t="str">
        <f>VLOOKUP(C10,tLocation!$E$3:$AG$17,29,0)</f>
        <v>NULL</v>
      </c>
      <c r="Z10" s="66"/>
      <c r="AA10" s="66"/>
      <c r="AB10" s="66"/>
      <c r="AC10" s="66"/>
      <c r="AD10" s="66"/>
      <c r="AE10" s="66"/>
      <c r="AF10" s="66">
        <f>VLOOKUP(VLOOKUP(tLocTerm!B8,tLocation!$A$3:$BT$17,41,0),ForPerilLookUp!$L$2:$M$9,2,0)</f>
        <v>7</v>
      </c>
      <c r="AG10" s="68"/>
      <c r="AH10" s="67" t="str">
        <f>VLOOKUP(tLocTerm!B8,tLocation!$A$3:$BT$17,42,0)</f>
        <v>GEO</v>
      </c>
      <c r="AI10" s="67" t="str">
        <f>VLOOKUP(tLocTerm!B8,tLocation!$A$3:$BT$17,48,0)</f>
        <v>AIR</v>
      </c>
      <c r="AJ10" s="67">
        <f>VLOOKUP(tLocTerm!B8,tLocation!$A$3:$BT$17,49,0)</f>
        <v>311</v>
      </c>
      <c r="AK10" s="67" t="str">
        <f>VLOOKUP(tLocTerm!B8,tLocation!$A$3:$BT$17,50,0)</f>
        <v>AIR</v>
      </c>
      <c r="AL10" s="67">
        <f>VLOOKUP(tLocTerm!B8,tLocation!$A$3:$BT$17,51,0)</f>
        <v>100</v>
      </c>
      <c r="AM10" s="66">
        <f>VLOOKUP(VLOOKUP(tLocTerm!B8,tLocation!$A$3:$BT$17,45,0),ForPerilLookUp!$AC$2:$AD$172,2)</f>
        <v>1100</v>
      </c>
      <c r="AN10" s="66">
        <f>VLOOKUP(VLOOKUP(tLocTerm!B8,tLocation!$A$3:$BT$17,46,0),ForPerilLookUp!$Z$2:$AA$186,2)</f>
        <v>5000</v>
      </c>
      <c r="AO10" s="67">
        <f>VLOOKUP(tLocTerm!B8,tLocation!$A$3:$BT$17,54,0)</f>
        <v>1975</v>
      </c>
      <c r="AP10" s="67">
        <f>VLOOKUP(tLocTerm!B8,tLocation!$A$3:$BT$17,55,0)</f>
        <v>2</v>
      </c>
      <c r="AQ10" s="67">
        <f>VLOOKUP(tLocTerm!B8,tLocation!$A$3:$BT$17,53,0)</f>
        <v>1</v>
      </c>
      <c r="AR10" s="67">
        <f>VLOOKUP(tLocTerm!B8,tLocation!$A$3:$BT$17,58,0)</f>
        <v>1</v>
      </c>
      <c r="AS10" s="66">
        <f>VLOOKUP(VLOOKUP(tLocTerm!B8,tLocation!$A$3:$BT$17,59,0),ForPerilLookUp!$O$3:$Q$8,3,0)</f>
        <v>11</v>
      </c>
      <c r="AT10" s="67">
        <f>VLOOKUP(tLocTerm!B8,tLocation!$A$3:$BT$17,65,0)</f>
        <v>0</v>
      </c>
      <c r="AU10" s="67">
        <f>VLOOKUP(tLocTerm!B8,tLocation!$A$3:$BT$17,66,0)</f>
        <v>0</v>
      </c>
      <c r="AV10" s="67">
        <f>VLOOKUP(tLocTerm!B8,tLocation!$A$3:$BT$17,67,0)</f>
        <v>0</v>
      </c>
      <c r="AW10" s="67">
        <f>VLOOKUP(tLocTerm!B8,tLocation!$A$3:$BT$17,68,0)</f>
        <v>0</v>
      </c>
      <c r="AX10" s="67">
        <f>VLOOKUP(tLocTerm!B8,tLocation!$A$3:$BT$17,69,0)</f>
        <v>0</v>
      </c>
      <c r="AY10" s="68"/>
      <c r="AZ10" s="66" t="str">
        <f>VLOOKUP(VLOOKUP(VLOOKUP(tLocTerm!B8,tLocation!$A$3:$BT$17,2,0),tExpSet_tCntrct_tLayer!$A$10:$F$11,6,0),ForPerilLookUp!$E$2:$H$6,3,0)</f>
        <v>WSS;QEQ;QFF;OO1;QLS;BFR;QSL;XX1;WW2;MM1;QTS;BBF;ZZ1</v>
      </c>
      <c r="BA10" s="67">
        <f>VLOOKUP(tLocTerm!B8,tLocation!$A$3:$BT$17,7,0)</f>
        <v>15000000</v>
      </c>
      <c r="BB10" s="67">
        <f>VLOOKUP(tLocTerm!B8,tLocation!$A$3:$BT$17,8,0)</f>
        <v>0</v>
      </c>
      <c r="BC10" s="67">
        <f>VLOOKUP(tLocTerm!B8,tLocation!$A$3:$BT$17,9,0)</f>
        <v>1000000</v>
      </c>
      <c r="BD10" s="67">
        <f>VLOOKUP(tLocTerm!B8,tLocation!$A$3:$BT$17,10,0)</f>
        <v>2500000</v>
      </c>
      <c r="BE10" s="67">
        <f>VLOOKUP(tLocTerm!B8,tLocation!$A$3:$BT$17,11,0)</f>
        <v>365</v>
      </c>
      <c r="BF10" s="67" t="str">
        <f>VLOOKUP(tLocTerm!B8,tLocation!$A$3:$BT$17,15,0)</f>
        <v>USD</v>
      </c>
      <c r="BG10" s="67">
        <f>VLOOKUP(tLocTerm!B8,tLocation!$A$3:$BT$17,14,0)</f>
        <v>0</v>
      </c>
      <c r="BH10" s="68"/>
      <c r="BI10" s="68"/>
      <c r="BJ10" s="68"/>
      <c r="BK10" s="66">
        <f>VLOOKUP(tLocTerm!B8,tLocation!$A$3:$BT$17,71,0)</f>
        <v>0</v>
      </c>
      <c r="BL10" s="70">
        <f>tLocTerm!Q8*tLocTerm!R8</f>
        <v>1</v>
      </c>
      <c r="BM10" s="68"/>
      <c r="BN10" s="68"/>
      <c r="BO10" s="66">
        <f>VLOOKUP(CONCATENATE(tLocTerm!B8,"_",tLocTerm!C8,"_",tLocTerm!D8),ForCondNumber!$F$4:$J$27,5,0)</f>
        <v>2</v>
      </c>
      <c r="BP10" s="71">
        <v>1</v>
      </c>
      <c r="BQ10" s="70" t="str">
        <f>VLOOKUP(tLocTerm!D8,ForPerilLookUp!$E$2:$H$6,3,0)</f>
        <v>OO1</v>
      </c>
      <c r="BR10" s="68"/>
      <c r="BS10" s="68"/>
      <c r="BT10" s="68"/>
      <c r="BU10" s="68"/>
      <c r="BV10" s="72" t="e">
        <f>VLOOKUP(tLocTerm!B8,tLocFeature!$A$2:$CC$13,38,0)</f>
        <v>#N/A</v>
      </c>
      <c r="BW10" s="72" t="e">
        <f>VLOOKUP(tLocTerm!B8,tLocFeature!$A$2:$CC$13,43,0)</f>
        <v>#N/A</v>
      </c>
      <c r="BX10" s="72" t="e">
        <f>VLOOKUP(tLocTerm!B8,tLocFeature!$A$2:$CC$13,41,0)</f>
        <v>#N/A</v>
      </c>
      <c r="BY10" s="68"/>
      <c r="BZ10" s="68"/>
      <c r="CA10" s="68"/>
      <c r="CB10" s="4" t="e">
        <f>VLOOKUP(tLocTerm!B8,tLocFeature!$A$2:$CC$13,5,0)</f>
        <v>#N/A</v>
      </c>
      <c r="CC10" s="4" t="e">
        <f>VLOOKUP(tLocTerm!$B8,tLocFeature!$A$2:$CC$13,CC$2,0)</f>
        <v>#N/A</v>
      </c>
      <c r="CD10" s="4" t="e">
        <f>VLOOKUP(tLocTerm!$B8,tLocFeature!$A$2:$CC$13,CD$2,0)</f>
        <v>#N/A</v>
      </c>
      <c r="CE10" s="4" t="e">
        <f>VLOOKUP(tLocTerm!$B8,tLocFeature!$A$2:$CC$13,CE$2,0)</f>
        <v>#N/A</v>
      </c>
      <c r="CF10" s="4" t="e">
        <f>VLOOKUP(tLocTerm!$B8,tLocFeature!$A$2:$CC$13,CF$2,0)</f>
        <v>#N/A</v>
      </c>
      <c r="CG10" s="4" t="e">
        <f>VLOOKUP(tLocTerm!$B8,tLocFeature!$A$2:$CC$13,CG$2,0)</f>
        <v>#N/A</v>
      </c>
      <c r="CH10" s="4" t="e">
        <f>VLOOKUP(tLocTerm!$B8,tLocFeature!$A$2:$CC$13,CH$2,0)</f>
        <v>#N/A</v>
      </c>
      <c r="CI10" s="4" t="e">
        <f>VLOOKUP(tLocTerm!$B8,tLocFeature!$A$2:$CC$13,CI$2,0)</f>
        <v>#N/A</v>
      </c>
      <c r="CJ10" s="4" t="e">
        <f>VLOOKUP(tLocTerm!$B8,tLocFeature!$A$2:$CC$13,CJ$2,0)</f>
        <v>#N/A</v>
      </c>
      <c r="CK10" s="68"/>
      <c r="CL10" s="4" t="e">
        <f>VLOOKUP(tLocTerm!$B8,tLocFeature!$A$2:$CC$13,CL$2,0)</f>
        <v>#N/A</v>
      </c>
      <c r="CM10" s="4" t="e">
        <f>VLOOKUP(tLocTerm!$B8,tLocFeature!$A$2:$CC$13,CM$2,0)</f>
        <v>#N/A</v>
      </c>
      <c r="CN10" s="4" t="e">
        <f>VLOOKUP(tLocTerm!$B8,tLocFeature!$A$2:$CC$13,CN$2,0)</f>
        <v>#N/A</v>
      </c>
      <c r="CO10" s="4" t="e">
        <f>VLOOKUP(tLocTerm!$B8,tLocFeature!$A$2:$CC$13,CO$2,0)</f>
        <v>#N/A</v>
      </c>
      <c r="CP10" s="4" t="e">
        <f>VLOOKUP(tLocTerm!$B8,tLocFeature!$A$2:$CC$13,CP$2,0)</f>
        <v>#N/A</v>
      </c>
      <c r="CQ10" s="4" t="e">
        <f>VLOOKUP(tLocTerm!$B8,tLocFeature!$A$2:$CC$13,CQ$2,0)</f>
        <v>#N/A</v>
      </c>
      <c r="CR10" s="4" t="e">
        <f>VLOOKUP(tLocTerm!$B8,tLocFeature!$A$2:$CC$13,CR$2,0)</f>
        <v>#N/A</v>
      </c>
      <c r="CS10" s="4" t="e">
        <f>VLOOKUP(tLocTerm!$B8,tLocFeature!$A$2:$CC$13,CS$2,0)</f>
        <v>#N/A</v>
      </c>
      <c r="CT10" s="68"/>
      <c r="CU10" s="4" t="e">
        <f>VLOOKUP(tLocTerm!$B8,tLocFeature!$A$2:$CC$13,CU$2,0)</f>
        <v>#N/A</v>
      </c>
      <c r="CV10" s="68"/>
      <c r="CW10" s="4" t="e">
        <f>VLOOKUP(tLocTerm!$B8,tLocFeature!$A$2:$CC$13,CW$2,0)</f>
        <v>#N/A</v>
      </c>
      <c r="CX10" s="4" t="e">
        <f>VLOOKUP(tLocTerm!$B8,tLocFeature!$A$2:$CC$13,CX$2,0)</f>
        <v>#N/A</v>
      </c>
      <c r="CY10" s="4" t="e">
        <f>VLOOKUP(tLocTerm!$B8,tLocFeature!$A$2:$CC$13,CY$2,0)</f>
        <v>#N/A</v>
      </c>
      <c r="CZ10" s="4" t="e">
        <f>VLOOKUP(tLocTerm!$B8,tLocFeature!$A$2:$CC$13,CZ$2,0)</f>
        <v>#N/A</v>
      </c>
      <c r="DA10" s="4" t="e">
        <f>VLOOKUP(tLocTerm!$B8,tLocFeature!$A$2:$CC$13,DA$2,0)</f>
        <v>#N/A</v>
      </c>
      <c r="DB10" s="4" t="e">
        <f>VLOOKUP(tLocTerm!$B8,tLocFeature!$A$2:$CC$13,DB$2,0)</f>
        <v>#N/A</v>
      </c>
      <c r="DC10" s="68"/>
      <c r="DD10" s="4" t="e">
        <f>VLOOKUP(tLocTerm!$B8,tLocFeature!$A$2:$CC$13,DD$2,0)</f>
        <v>#N/A</v>
      </c>
      <c r="DE10" s="4" t="e">
        <f>VLOOKUP(tLocTerm!$B8,tLocFeature!$A$2:$CC$13,DE$2,0)</f>
        <v>#N/A</v>
      </c>
      <c r="DF10" s="68"/>
      <c r="DG10" s="4" t="e">
        <f>VLOOKUP(tLocTerm!$B8,tLocFeature!$A$2:$CC$13,DG$2,0)</f>
        <v>#N/A</v>
      </c>
      <c r="DH10" s="68"/>
      <c r="DI10" s="68"/>
      <c r="DJ10" s="4" t="e">
        <f>VLOOKUP(tLocTerm!$B8,tLocFeature!$A$2:$CC$13,DJ$2,0)</f>
        <v>#N/A</v>
      </c>
      <c r="DK10" s="4" t="e">
        <f>VLOOKUP(tLocTerm!$B8,tLocFeature!$A$2:$CC$13,DK$2,0)</f>
        <v>#N/A</v>
      </c>
      <c r="DL10" s="68"/>
      <c r="DM10" s="4" t="e">
        <f>VLOOKUP(tLocTerm!$B8,tLocFeature!$A$2:$CC$13,DM$2,0)</f>
        <v>#N/A</v>
      </c>
      <c r="DN10" s="4" t="e">
        <f>VLOOKUP(tLocTerm!$B8,tLocFeature!$A$2:$CC$13,DN$2,0)</f>
        <v>#N/A</v>
      </c>
      <c r="DO10" s="4" t="e">
        <f>VLOOKUP(tLocTerm!$B8,tLocFeature!$A$2:$CC$13,DO$2,0)</f>
        <v>#N/A</v>
      </c>
      <c r="DP10" s="4" t="e">
        <f>VLOOKUP(tLocTerm!$B8,tLocFeature!$A$2:$CC$13,DP$2,0)</f>
        <v>#N/A</v>
      </c>
      <c r="DQ10" s="4" t="e">
        <f>VLOOKUP(tLocTerm!$B8,tLocFeature!$A$2:$CC$13,DQ$2,0)</f>
        <v>#N/A</v>
      </c>
      <c r="DR10" s="4" t="e">
        <f>VLOOKUP(tLocTerm!$B8,tLocFeature!$A$2:$CC$13,DR$2,0)</f>
        <v>#N/A</v>
      </c>
      <c r="DS10" s="4" t="e">
        <f>VLOOKUP(tLocTerm!$B8,tLocFeature!$A$2:$CC$13,DS$2,0)</f>
        <v>#N/A</v>
      </c>
      <c r="DT10" s="68"/>
      <c r="DU10" s="68"/>
      <c r="DV10" s="4" t="e">
        <f>VLOOKUP(tLocTerm!$B8,tLocFeature!$A$2:$CC$13,DV$2,0)</f>
        <v>#N/A</v>
      </c>
      <c r="DW10" s="68"/>
      <c r="DX10" s="4" t="e">
        <f>VLOOKUP(tLocTerm!$B8,tLocFeature!$A$2:$CC$13,DX$2,0)</f>
        <v>#N/A</v>
      </c>
      <c r="DY10" s="4" t="e">
        <f>VLOOKUP(tLocTerm!$B8,tLocFeature!$A$2:$CC$13,DY$2,0)</f>
        <v>#N/A</v>
      </c>
      <c r="DZ10" s="4" t="e">
        <f>VLOOKUP(tLocTerm!$B8,tLocFeature!$A$2:$CC$13,DZ$2,0)</f>
        <v>#N/A</v>
      </c>
      <c r="EA10" s="4">
        <v>1</v>
      </c>
      <c r="EB10" s="68"/>
      <c r="EC10" s="4" t="e">
        <f>VLOOKUP(tLocTerm!$B8,tLocFeature!$A$2:$CC$13,EC$2,0)</f>
        <v>#N/A</v>
      </c>
      <c r="ED10" s="4" t="e">
        <f>VLOOKUP(tLocTerm!$B8,tLocFeature!$A$2:$CC$13,ED$2,0)</f>
        <v>#N/A</v>
      </c>
      <c r="EE10" t="str">
        <f>VLOOKUP(tLocTerm!B8,tLocation!$A$3:$BE$17,56,0)</f>
        <v>NULL</v>
      </c>
      <c r="EF10" t="str">
        <f>VLOOKUP(tLocTerm!B8,tLocation!$A$3:$BE$17,57,0)</f>
        <v>NULL</v>
      </c>
      <c r="EG10" s="68"/>
      <c r="EH10" s="4" t="e">
        <f>VLOOKUP(tLocTerm!$B8,tLocFeature!$A$2:$CC$13,EH$2,0)</f>
        <v>#N/A</v>
      </c>
      <c r="EI10" s="4" t="e">
        <f>VLOOKUP(tLocTerm!$B8,tLocFeature!$A$2:$CC$13,EI$2,0)</f>
        <v>#N/A</v>
      </c>
      <c r="EJ10" s="68"/>
      <c r="EK10" s="68"/>
      <c r="EL10" s="68"/>
      <c r="EM10" s="68"/>
      <c r="EN10" s="68"/>
      <c r="EO10" s="68"/>
      <c r="EP10" s="4" t="e">
        <f>VLOOKUP(tLocTerm!$B8,tLocFeature!$A$2:$CC$13,EP$2,0)</f>
        <v>#N/A</v>
      </c>
      <c r="EQ10" s="4" t="e">
        <f>VLOOKUP(tLocTerm!$B8,tLocFeature!$A$2:$CC$13,EQ$2,0)</f>
        <v>#N/A</v>
      </c>
      <c r="ER10" s="68"/>
      <c r="ES10" s="4" t="e">
        <f>VLOOKUP(tLocTerm!$B8,tLocFeature!$A$2:$CC$13,ES$2,0)</f>
        <v>#N/A</v>
      </c>
      <c r="ET10" s="4" t="e">
        <f>VLOOKUP(tLocTerm!$B8,tLocFeature!$A$2:$CC$13,ET$2,0)</f>
        <v>#N/A</v>
      </c>
      <c r="EU10" s="4" t="e">
        <f>VLOOKUP(tLocTerm!$B8,tLocFeature!$A$2:$CC$13,EU$2,0)</f>
        <v>#N/A</v>
      </c>
      <c r="EV10" s="4" t="e">
        <f>VLOOKUP(tLocTerm!$B8,tLocFeature!$A$2:$CC$13,EV$2,0)</f>
        <v>#N/A</v>
      </c>
      <c r="EW10" s="4" t="e">
        <f>VLOOKUP(tLocTerm!$B8,tLocFeature!$A$2:$CC$13,EW$2,0)</f>
        <v>#N/A</v>
      </c>
      <c r="EX10" s="4" t="e">
        <f>VLOOKUP(tLocTerm!$B8,tLocFeature!$A$2:$CC$13,EX$2,0)</f>
        <v>#N/A</v>
      </c>
      <c r="EY10" s="68"/>
      <c r="EZ10" s="68"/>
      <c r="FA10" s="70">
        <v>0</v>
      </c>
      <c r="FB10" s="70">
        <f>IF(tLocTerm!L8&gt;=0,0,1)</f>
        <v>0</v>
      </c>
      <c r="FC10" s="70">
        <f>IF(tLocTerm!K8="C", tLocTerm!L8,0)</f>
        <v>0</v>
      </c>
      <c r="FD10" s="70">
        <v>0</v>
      </c>
      <c r="FE10" s="70">
        <v>0</v>
      </c>
      <c r="FF10" s="70">
        <v>0</v>
      </c>
      <c r="FG10" s="70">
        <f>IF(tLocTerm!M8&gt;=0,0,1)</f>
        <v>0</v>
      </c>
      <c r="FH10" s="70">
        <f>IF(tLocTerm!K8="C", tLocTerm!M8,0)</f>
        <v>0</v>
      </c>
      <c r="FI10" s="70">
        <v>0</v>
      </c>
      <c r="FJ10" s="70">
        <v>0</v>
      </c>
      <c r="FK10" s="70">
        <v>0</v>
      </c>
      <c r="FL10" s="70">
        <f>IF(tLocTerm!N8&gt;=0,0,1)</f>
        <v>0</v>
      </c>
      <c r="FM10" s="70">
        <f>IF(tLocTerm!K8="C", tLocTerm!N8,0)</f>
        <v>0</v>
      </c>
      <c r="FN10" s="70">
        <v>0</v>
      </c>
      <c r="FO10" s="70">
        <v>0</v>
      </c>
      <c r="FP10" s="70">
        <v>0</v>
      </c>
      <c r="FQ10" s="70">
        <f>IF(tLocTerm!O8&gt;=0,0,1)</f>
        <v>0</v>
      </c>
      <c r="FR10" s="70">
        <f>IF(tLocTerm!K8="C", tLocTerm!O8,0)</f>
        <v>0</v>
      </c>
      <c r="FS10" s="70">
        <v>0</v>
      </c>
      <c r="FT10" s="70">
        <v>0</v>
      </c>
      <c r="FU10" s="70">
        <v>0</v>
      </c>
      <c r="FV10" s="70">
        <v>0</v>
      </c>
      <c r="FW10" s="70">
        <v>0</v>
      </c>
      <c r="FX10" s="70">
        <v>0</v>
      </c>
      <c r="FY10" s="70">
        <v>0</v>
      </c>
      <c r="FZ10" s="70">
        <v>0</v>
      </c>
      <c r="GA10" s="70">
        <f>IF(tLocTerm!L8&gt;=0,0,1)</f>
        <v>0</v>
      </c>
      <c r="GB10" s="70">
        <f>IF(tLocTerm!K8="S", tLocTerm!L8,0)</f>
        <v>0</v>
      </c>
      <c r="GC10" s="70">
        <v>0</v>
      </c>
      <c r="GD10" s="70">
        <v>0</v>
      </c>
      <c r="GE10" s="70">
        <v>0</v>
      </c>
      <c r="GF10" s="70">
        <f>IF(tLocTerm!G8&gt;=0,0,1)</f>
        <v>0</v>
      </c>
      <c r="GG10" s="70">
        <f>IF(tLocTerm!F8="C", tLocTerm!G8,0)</f>
        <v>0</v>
      </c>
      <c r="GH10" s="70">
        <v>0</v>
      </c>
      <c r="GI10" s="70">
        <f>IF(tLocTerm!H8&gt;=0,0,1)</f>
        <v>0</v>
      </c>
      <c r="GJ10" s="70">
        <f>IF(tLocTerm!F8="C", tLocTerm!H8,0)</f>
        <v>0</v>
      </c>
      <c r="GK10" s="70">
        <v>0</v>
      </c>
      <c r="GL10" s="70">
        <f>IF(tLocTerm!I8&gt;=0,0,1)</f>
        <v>0</v>
      </c>
      <c r="GM10" s="70">
        <f>IF(tLocTerm!F8="C", tLocTerm!I8,0)</f>
        <v>0</v>
      </c>
      <c r="GN10" s="70">
        <v>0</v>
      </c>
      <c r="GO10" s="70">
        <f>IF(tLocTerm!J8&gt;=0,0,1)</f>
        <v>0</v>
      </c>
      <c r="GP10" s="70">
        <f>IF(tLocTerm!F8="C", tLocTerm!J8,0)</f>
        <v>0</v>
      </c>
      <c r="GQ10" s="70">
        <v>0</v>
      </c>
      <c r="GR10" s="70">
        <v>0</v>
      </c>
      <c r="GS10" s="70">
        <v>0</v>
      </c>
      <c r="GT10" s="70">
        <v>0</v>
      </c>
      <c r="GU10" s="70">
        <f>IF(tLocTerm!G8&gt;=0,0,1)</f>
        <v>0</v>
      </c>
      <c r="GV10" s="70">
        <f>IF(tLocTerm!F8="S", tLocTerm!G8,0)</f>
        <v>0</v>
      </c>
      <c r="GW10" s="70">
        <v>0</v>
      </c>
    </row>
    <row r="11" spans="1:205" s="51" customFormat="1" x14ac:dyDescent="0.25">
      <c r="A11" s="65" t="str">
        <f>VLOOKUP(VLOOKUP(tLocTerm!B9,tLocation!$A$3:$C$17,3,0),tExpSet_tCntrct_tLayer!$A$2:$B$3,2,0)</f>
        <v>Columnwise</v>
      </c>
      <c r="B11" s="66">
        <f>VLOOKUP(VLOOKUP(tLocTerm!B9,tLocation!$A$3:$BT$17,2,0),tExpSet_tCntrct_tLayer!$A$10:$C$11,3,0)</f>
        <v>1</v>
      </c>
      <c r="C11" s="67">
        <f>VLOOKUP(tLocTerm!B9,tLocation!$A$3:$BT$17,5,0)</f>
        <v>2</v>
      </c>
      <c r="D11" s="67">
        <f>VLOOKUP(tLocTerm!B9,tLocation!$A$3:$BT$17,6,0)</f>
        <v>2</v>
      </c>
      <c r="E11" s="66">
        <f>VLOOKUP(tLocTerm!B9,tLocation!$A$3:$BT$17,18,0)</f>
        <v>0</v>
      </c>
      <c r="F11" s="68"/>
      <c r="G11" s="67" t="str">
        <f>VLOOKUP(tLocTerm!B9,tLocation!$A$3:$BT$17,19,0)</f>
        <v>NULL</v>
      </c>
      <c r="H11" s="67" t="str">
        <f>VLOOKUP(tLocTerm!B9,tLocation!$A$3:$BT$17,17,0)</f>
        <v>NULL</v>
      </c>
      <c r="I11" s="67">
        <f>VLOOKUP(tLocTerm!B9,tLocation!$A$3:$BT$17,4,0)</f>
        <v>0</v>
      </c>
      <c r="J11" s="69">
        <f>VLOOKUP(tLocTerm!B9,tLocation!$A$3:$BT$17,43,0)</f>
        <v>43466</v>
      </c>
      <c r="K11" s="69">
        <f>VLOOKUP(tLocTerm!B9,tLocation!$A$3:$BT$17,44,0)</f>
        <v>43831</v>
      </c>
      <c r="L11" s="66" t="e">
        <f>VLOOKUP(tLocTerm!B9,tLocFeature!$A$2:$CC$13,31,0)</f>
        <v>#N/A</v>
      </c>
      <c r="M11" s="68"/>
      <c r="N11" s="67" t="str">
        <f>VLOOKUP(tLocTerm!B9,tLocation!$A$3:$BT$17,22,0)</f>
        <v>US</v>
      </c>
      <c r="O11" s="67">
        <f>VLOOKUP(tLocTerm!B9,tLocation!$A$3:$BT$17,37,0)</f>
        <v>37.800178000000002</v>
      </c>
      <c r="P11" s="67">
        <f>VLOOKUP(tLocTerm!B9,tLocation!$A$3:$BT$17,38,0)</f>
        <v>-122.4104</v>
      </c>
      <c r="Q11" s="67">
        <f>VLOOKUP(tLocTerm!B9,tLocation!$A$3:$BT$17,34,0)</f>
        <v>0</v>
      </c>
      <c r="R11" s="67">
        <f>VLOOKUP(tLocTerm!B9,tLocation!$A$3:$BT$17,30,0)</f>
        <v>94133</v>
      </c>
      <c r="S11" s="67">
        <f>VLOOKUP(tLocTerm!B9,tLocation!$A$3:$BT$17,35,0)</f>
        <v>0</v>
      </c>
      <c r="T11" s="67" t="str">
        <f>VLOOKUP(tLocTerm!B9,tLocation!$A$3:$BT$17,26,0)</f>
        <v>CA</v>
      </c>
      <c r="U11" s="67" t="str">
        <f>VLOOKUP(tLocTerm!B9,tLocation!$A$3:$BT$17,27,0)</f>
        <v>California</v>
      </c>
      <c r="V11" s="66" t="s">
        <v>784</v>
      </c>
      <c r="W11" s="66" t="str">
        <f>VLOOKUP(C11,tLocation!$E$3:$AC$17,25,0)</f>
        <v>San Francisco</v>
      </c>
      <c r="X11" s="66" t="s">
        <v>783</v>
      </c>
      <c r="Y11" s="66" t="str">
        <f>VLOOKUP(C11,tLocation!$E$3:$AG$17,29,0)</f>
        <v>NULL</v>
      </c>
      <c r="Z11" s="66"/>
      <c r="AA11" s="66"/>
      <c r="AB11" s="66"/>
      <c r="AC11" s="66"/>
      <c r="AD11" s="66"/>
      <c r="AE11" s="66"/>
      <c r="AF11" s="66">
        <f>VLOOKUP(VLOOKUP(tLocTerm!B9,tLocation!$A$3:$BT$17,41,0),ForPerilLookUp!$L$2:$M$9,2,0)</f>
        <v>7</v>
      </c>
      <c r="AG11" s="68"/>
      <c r="AH11" s="67" t="str">
        <f>VLOOKUP(tLocTerm!B9,tLocation!$A$3:$BT$17,42,0)</f>
        <v>GEO</v>
      </c>
      <c r="AI11" s="67" t="str">
        <f>VLOOKUP(tLocTerm!B9,tLocation!$A$3:$BT$17,48,0)</f>
        <v>AIR</v>
      </c>
      <c r="AJ11" s="67">
        <f>VLOOKUP(tLocTerm!B9,tLocation!$A$3:$BT$17,49,0)</f>
        <v>311</v>
      </c>
      <c r="AK11" s="67" t="str">
        <f>VLOOKUP(tLocTerm!B9,tLocation!$A$3:$BT$17,50,0)</f>
        <v>AIR</v>
      </c>
      <c r="AL11" s="67">
        <f>VLOOKUP(tLocTerm!B9,tLocation!$A$3:$BT$17,51,0)</f>
        <v>100</v>
      </c>
      <c r="AM11" s="66">
        <f>VLOOKUP(VLOOKUP(tLocTerm!B9,tLocation!$A$3:$BT$17,45,0),ForPerilLookUp!$AC$2:$AD$172,2)</f>
        <v>1100</v>
      </c>
      <c r="AN11" s="66">
        <f>VLOOKUP(VLOOKUP(tLocTerm!B9,tLocation!$A$3:$BT$17,46,0),ForPerilLookUp!$Z$2:$AA$186,2)</f>
        <v>5000</v>
      </c>
      <c r="AO11" s="67">
        <f>VLOOKUP(tLocTerm!B9,tLocation!$A$3:$BT$17,54,0)</f>
        <v>1975</v>
      </c>
      <c r="AP11" s="67">
        <f>VLOOKUP(tLocTerm!B9,tLocation!$A$3:$BT$17,55,0)</f>
        <v>2</v>
      </c>
      <c r="AQ11" s="67">
        <f>VLOOKUP(tLocTerm!B9,tLocation!$A$3:$BT$17,53,0)</f>
        <v>1</v>
      </c>
      <c r="AR11" s="67">
        <f>VLOOKUP(tLocTerm!B9,tLocation!$A$3:$BT$17,58,0)</f>
        <v>1</v>
      </c>
      <c r="AS11" s="66">
        <f>VLOOKUP(VLOOKUP(tLocTerm!B9,tLocation!$A$3:$BT$17,59,0),ForPerilLookUp!$O$3:$Q$8,3,0)</f>
        <v>11</v>
      </c>
      <c r="AT11" s="67">
        <f>VLOOKUP(tLocTerm!B9,tLocation!$A$3:$BT$17,65,0)</f>
        <v>0</v>
      </c>
      <c r="AU11" s="67">
        <f>VLOOKUP(tLocTerm!B9,tLocation!$A$3:$BT$17,66,0)</f>
        <v>0</v>
      </c>
      <c r="AV11" s="67">
        <f>VLOOKUP(tLocTerm!B9,tLocation!$A$3:$BT$17,67,0)</f>
        <v>0</v>
      </c>
      <c r="AW11" s="67">
        <f>VLOOKUP(tLocTerm!B9,tLocation!$A$3:$BT$17,68,0)</f>
        <v>0</v>
      </c>
      <c r="AX11" s="67">
        <f>VLOOKUP(tLocTerm!B9,tLocation!$A$3:$BT$17,69,0)</f>
        <v>0</v>
      </c>
      <c r="AY11" s="68"/>
      <c r="AZ11" s="66" t="str">
        <f>VLOOKUP(VLOOKUP(VLOOKUP(tLocTerm!B9,tLocation!$A$3:$BT$17,2,0),tExpSet_tCntrct_tLayer!$A$10:$F$11,6,0),ForPerilLookUp!$E$2:$H$6,3,0)</f>
        <v>WSS;QEQ;QFF;OO1;QLS;BFR;QSL;XX1;WW2;MM1;QTS;BBF;ZZ1</v>
      </c>
      <c r="BA11" s="67">
        <f>VLOOKUP(tLocTerm!B9,tLocation!$A$3:$BT$17,7,0)</f>
        <v>15000000</v>
      </c>
      <c r="BB11" s="67">
        <f>VLOOKUP(tLocTerm!B9,tLocation!$A$3:$BT$17,8,0)</f>
        <v>0</v>
      </c>
      <c r="BC11" s="67">
        <f>VLOOKUP(tLocTerm!B9,tLocation!$A$3:$BT$17,9,0)</f>
        <v>1000000</v>
      </c>
      <c r="BD11" s="67">
        <f>VLOOKUP(tLocTerm!B9,tLocation!$A$3:$BT$17,10,0)</f>
        <v>2500000</v>
      </c>
      <c r="BE11" s="67">
        <f>VLOOKUP(tLocTerm!B9,tLocation!$A$3:$BT$17,11,0)</f>
        <v>365</v>
      </c>
      <c r="BF11" s="67" t="str">
        <f>VLOOKUP(tLocTerm!B9,tLocation!$A$3:$BT$17,15,0)</f>
        <v>USD</v>
      </c>
      <c r="BG11" s="67">
        <f>VLOOKUP(tLocTerm!B9,tLocation!$A$3:$BT$17,14,0)</f>
        <v>0</v>
      </c>
      <c r="BH11" s="68"/>
      <c r="BI11" s="68"/>
      <c r="BJ11" s="68"/>
      <c r="BK11" s="66">
        <f>VLOOKUP(tLocTerm!B9,tLocation!$A$3:$BT$17,71,0)</f>
        <v>0</v>
      </c>
      <c r="BL11" s="70">
        <f>tLocTerm!Q9*tLocTerm!R9</f>
        <v>1</v>
      </c>
      <c r="BM11" s="68"/>
      <c r="BN11" s="68"/>
      <c r="BO11" s="66">
        <f>VLOOKUP(CONCATENATE(tLocTerm!B9,"_",tLocTerm!C9,"_",tLocTerm!D9),ForCondNumber!$F$4:$J$27,5,0)</f>
        <v>1</v>
      </c>
      <c r="BP11" s="71">
        <v>1</v>
      </c>
      <c r="BQ11" s="70" t="str">
        <f>VLOOKUP(tLocTerm!D9,ForPerilLookUp!$E$2:$H$6,3,0)</f>
        <v>BFR;XX1;MM1;ZZ1</v>
      </c>
      <c r="BR11" s="68"/>
      <c r="BS11" s="68"/>
      <c r="BT11" s="68"/>
      <c r="BU11" s="68"/>
      <c r="BV11" s="72" t="e">
        <f>VLOOKUP(tLocTerm!B9,tLocFeature!$A$2:$CC$13,38,0)</f>
        <v>#N/A</v>
      </c>
      <c r="BW11" s="72" t="e">
        <f>VLOOKUP(tLocTerm!B9,tLocFeature!$A$2:$CC$13,43,0)</f>
        <v>#N/A</v>
      </c>
      <c r="BX11" s="72" t="e">
        <f>VLOOKUP(tLocTerm!B9,tLocFeature!$A$2:$CC$13,41,0)</f>
        <v>#N/A</v>
      </c>
      <c r="BY11" s="68"/>
      <c r="BZ11" s="68"/>
      <c r="CA11" s="68"/>
      <c r="CB11" s="4" t="e">
        <f>VLOOKUP(tLocTerm!B9,tLocFeature!$A$2:$CC$13,5,0)</f>
        <v>#N/A</v>
      </c>
      <c r="CC11" s="4" t="e">
        <f>VLOOKUP(tLocTerm!$B9,tLocFeature!$A$2:$CC$13,CC$2,0)</f>
        <v>#N/A</v>
      </c>
      <c r="CD11" s="4" t="e">
        <f>VLOOKUP(tLocTerm!$B9,tLocFeature!$A$2:$CC$13,CD$2,0)</f>
        <v>#N/A</v>
      </c>
      <c r="CE11" s="4" t="e">
        <f>VLOOKUP(tLocTerm!$B9,tLocFeature!$A$2:$CC$13,CE$2,0)</f>
        <v>#N/A</v>
      </c>
      <c r="CF11" s="4" t="e">
        <f>VLOOKUP(tLocTerm!$B9,tLocFeature!$A$2:$CC$13,CF$2,0)</f>
        <v>#N/A</v>
      </c>
      <c r="CG11" s="4" t="e">
        <f>VLOOKUP(tLocTerm!$B9,tLocFeature!$A$2:$CC$13,CG$2,0)</f>
        <v>#N/A</v>
      </c>
      <c r="CH11" s="4" t="e">
        <f>VLOOKUP(tLocTerm!$B9,tLocFeature!$A$2:$CC$13,CH$2,0)</f>
        <v>#N/A</v>
      </c>
      <c r="CI11" s="4" t="e">
        <f>VLOOKUP(tLocTerm!$B9,tLocFeature!$A$2:$CC$13,CI$2,0)</f>
        <v>#N/A</v>
      </c>
      <c r="CJ11" s="4" t="e">
        <f>VLOOKUP(tLocTerm!$B9,tLocFeature!$A$2:$CC$13,CJ$2,0)</f>
        <v>#N/A</v>
      </c>
      <c r="CK11" s="68"/>
      <c r="CL11" s="4" t="e">
        <f>VLOOKUP(tLocTerm!$B9,tLocFeature!$A$2:$CC$13,CL$2,0)</f>
        <v>#N/A</v>
      </c>
      <c r="CM11" s="4" t="e">
        <f>VLOOKUP(tLocTerm!$B9,tLocFeature!$A$2:$CC$13,CM$2,0)</f>
        <v>#N/A</v>
      </c>
      <c r="CN11" s="4" t="e">
        <f>VLOOKUP(tLocTerm!$B9,tLocFeature!$A$2:$CC$13,CN$2,0)</f>
        <v>#N/A</v>
      </c>
      <c r="CO11" s="4" t="e">
        <f>VLOOKUP(tLocTerm!$B9,tLocFeature!$A$2:$CC$13,CO$2,0)</f>
        <v>#N/A</v>
      </c>
      <c r="CP11" s="4" t="e">
        <f>VLOOKUP(tLocTerm!$B9,tLocFeature!$A$2:$CC$13,CP$2,0)</f>
        <v>#N/A</v>
      </c>
      <c r="CQ11" s="4" t="e">
        <f>VLOOKUP(tLocTerm!$B9,tLocFeature!$A$2:$CC$13,CQ$2,0)</f>
        <v>#N/A</v>
      </c>
      <c r="CR11" s="4" t="e">
        <f>VLOOKUP(tLocTerm!$B9,tLocFeature!$A$2:$CC$13,CR$2,0)</f>
        <v>#N/A</v>
      </c>
      <c r="CS11" s="4" t="e">
        <f>VLOOKUP(tLocTerm!$B9,tLocFeature!$A$2:$CC$13,CS$2,0)</f>
        <v>#N/A</v>
      </c>
      <c r="CT11" s="68"/>
      <c r="CU11" s="4" t="e">
        <f>VLOOKUP(tLocTerm!$B9,tLocFeature!$A$2:$CC$13,CU$2,0)</f>
        <v>#N/A</v>
      </c>
      <c r="CV11" s="68"/>
      <c r="CW11" s="4" t="e">
        <f>VLOOKUP(tLocTerm!$B9,tLocFeature!$A$2:$CC$13,CW$2,0)</f>
        <v>#N/A</v>
      </c>
      <c r="CX11" s="4" t="e">
        <f>VLOOKUP(tLocTerm!$B9,tLocFeature!$A$2:$CC$13,CX$2,0)</f>
        <v>#N/A</v>
      </c>
      <c r="CY11" s="4" t="e">
        <f>VLOOKUP(tLocTerm!$B9,tLocFeature!$A$2:$CC$13,CY$2,0)</f>
        <v>#N/A</v>
      </c>
      <c r="CZ11" s="4" t="e">
        <f>VLOOKUP(tLocTerm!$B9,tLocFeature!$A$2:$CC$13,CZ$2,0)</f>
        <v>#N/A</v>
      </c>
      <c r="DA11" s="4" t="e">
        <f>VLOOKUP(tLocTerm!$B9,tLocFeature!$A$2:$CC$13,DA$2,0)</f>
        <v>#N/A</v>
      </c>
      <c r="DB11" s="4" t="e">
        <f>VLOOKUP(tLocTerm!$B9,tLocFeature!$A$2:$CC$13,DB$2,0)</f>
        <v>#N/A</v>
      </c>
      <c r="DC11" s="68"/>
      <c r="DD11" s="4" t="e">
        <f>VLOOKUP(tLocTerm!$B9,tLocFeature!$A$2:$CC$13,DD$2,0)</f>
        <v>#N/A</v>
      </c>
      <c r="DE11" s="4" t="e">
        <f>VLOOKUP(tLocTerm!$B9,tLocFeature!$A$2:$CC$13,DE$2,0)</f>
        <v>#N/A</v>
      </c>
      <c r="DF11" s="68"/>
      <c r="DG11" s="4" t="e">
        <f>VLOOKUP(tLocTerm!$B9,tLocFeature!$A$2:$CC$13,DG$2,0)</f>
        <v>#N/A</v>
      </c>
      <c r="DH11" s="68"/>
      <c r="DI11" s="68"/>
      <c r="DJ11" s="4" t="e">
        <f>VLOOKUP(tLocTerm!$B9,tLocFeature!$A$2:$CC$13,DJ$2,0)</f>
        <v>#N/A</v>
      </c>
      <c r="DK11" s="4" t="e">
        <f>VLOOKUP(tLocTerm!$B9,tLocFeature!$A$2:$CC$13,DK$2,0)</f>
        <v>#N/A</v>
      </c>
      <c r="DL11" s="68"/>
      <c r="DM11" s="4" t="e">
        <f>VLOOKUP(tLocTerm!$B9,tLocFeature!$A$2:$CC$13,DM$2,0)</f>
        <v>#N/A</v>
      </c>
      <c r="DN11" s="4" t="e">
        <f>VLOOKUP(tLocTerm!$B9,tLocFeature!$A$2:$CC$13,DN$2,0)</f>
        <v>#N/A</v>
      </c>
      <c r="DO11" s="4" t="e">
        <f>VLOOKUP(tLocTerm!$B9,tLocFeature!$A$2:$CC$13,DO$2,0)</f>
        <v>#N/A</v>
      </c>
      <c r="DP11" s="4" t="e">
        <f>VLOOKUP(tLocTerm!$B9,tLocFeature!$A$2:$CC$13,DP$2,0)</f>
        <v>#N/A</v>
      </c>
      <c r="DQ11" s="4" t="e">
        <f>VLOOKUP(tLocTerm!$B9,tLocFeature!$A$2:$CC$13,DQ$2,0)</f>
        <v>#N/A</v>
      </c>
      <c r="DR11" s="4" t="e">
        <f>VLOOKUP(tLocTerm!$B9,tLocFeature!$A$2:$CC$13,DR$2,0)</f>
        <v>#N/A</v>
      </c>
      <c r="DS11" s="4" t="e">
        <f>VLOOKUP(tLocTerm!$B9,tLocFeature!$A$2:$CC$13,DS$2,0)</f>
        <v>#N/A</v>
      </c>
      <c r="DT11" s="68"/>
      <c r="DU11" s="68"/>
      <c r="DV11" s="4" t="e">
        <f>VLOOKUP(tLocTerm!$B9,tLocFeature!$A$2:$CC$13,DV$2,0)</f>
        <v>#N/A</v>
      </c>
      <c r="DW11" s="68"/>
      <c r="DX11" s="4" t="e">
        <f>VLOOKUP(tLocTerm!$B9,tLocFeature!$A$2:$CC$13,DX$2,0)</f>
        <v>#N/A</v>
      </c>
      <c r="DY11" s="4" t="e">
        <f>VLOOKUP(tLocTerm!$B9,tLocFeature!$A$2:$CC$13,DY$2,0)</f>
        <v>#N/A</v>
      </c>
      <c r="DZ11" s="4" t="e">
        <f>VLOOKUP(tLocTerm!$B9,tLocFeature!$A$2:$CC$13,DZ$2,0)</f>
        <v>#N/A</v>
      </c>
      <c r="EA11" s="4">
        <v>1</v>
      </c>
      <c r="EB11" s="68"/>
      <c r="EC11" s="4" t="e">
        <f>VLOOKUP(tLocTerm!$B9,tLocFeature!$A$2:$CC$13,EC$2,0)</f>
        <v>#N/A</v>
      </c>
      <c r="ED11" s="4" t="e">
        <f>VLOOKUP(tLocTerm!$B9,tLocFeature!$A$2:$CC$13,ED$2,0)</f>
        <v>#N/A</v>
      </c>
      <c r="EE11" t="str">
        <f>VLOOKUP(tLocTerm!B9,tLocation!$A$3:$BE$17,56,0)</f>
        <v>NULL</v>
      </c>
      <c r="EF11" t="str">
        <f>VLOOKUP(tLocTerm!B9,tLocation!$A$3:$BE$17,57,0)</f>
        <v>NULL</v>
      </c>
      <c r="EG11" s="68"/>
      <c r="EH11" s="4" t="e">
        <f>VLOOKUP(tLocTerm!$B9,tLocFeature!$A$2:$CC$13,EH$2,0)</f>
        <v>#N/A</v>
      </c>
      <c r="EI11" s="4" t="e">
        <f>VLOOKUP(tLocTerm!$B9,tLocFeature!$A$2:$CC$13,EI$2,0)</f>
        <v>#N/A</v>
      </c>
      <c r="EJ11" s="68"/>
      <c r="EK11" s="68"/>
      <c r="EL11" s="68"/>
      <c r="EM11" s="68"/>
      <c r="EN11" s="68"/>
      <c r="EO11" s="68"/>
      <c r="EP11" s="4" t="e">
        <f>VLOOKUP(tLocTerm!$B9,tLocFeature!$A$2:$CC$13,EP$2,0)</f>
        <v>#N/A</v>
      </c>
      <c r="EQ11" s="4" t="e">
        <f>VLOOKUP(tLocTerm!$B9,tLocFeature!$A$2:$CC$13,EQ$2,0)</f>
        <v>#N/A</v>
      </c>
      <c r="ER11" s="68"/>
      <c r="ES11" s="4" t="e">
        <f>VLOOKUP(tLocTerm!$B9,tLocFeature!$A$2:$CC$13,ES$2,0)</f>
        <v>#N/A</v>
      </c>
      <c r="ET11" s="4" t="e">
        <f>VLOOKUP(tLocTerm!$B9,tLocFeature!$A$2:$CC$13,ET$2,0)</f>
        <v>#N/A</v>
      </c>
      <c r="EU11" s="4" t="e">
        <f>VLOOKUP(tLocTerm!$B9,tLocFeature!$A$2:$CC$13,EU$2,0)</f>
        <v>#N/A</v>
      </c>
      <c r="EV11" s="4" t="e">
        <f>VLOOKUP(tLocTerm!$B9,tLocFeature!$A$2:$CC$13,EV$2,0)</f>
        <v>#N/A</v>
      </c>
      <c r="EW11" s="4" t="e">
        <f>VLOOKUP(tLocTerm!$B9,tLocFeature!$A$2:$CC$13,EW$2,0)</f>
        <v>#N/A</v>
      </c>
      <c r="EX11" s="4" t="e">
        <f>VLOOKUP(tLocTerm!$B9,tLocFeature!$A$2:$CC$13,EX$2,0)</f>
        <v>#N/A</v>
      </c>
      <c r="EY11" s="68"/>
      <c r="EZ11" s="68"/>
      <c r="FA11" s="70">
        <v>0</v>
      </c>
      <c r="FB11" s="70">
        <f>IF(tLocTerm!L9&gt;=0,0,1)</f>
        <v>0</v>
      </c>
      <c r="FC11" s="70">
        <f>IF(tLocTerm!K9="C", tLocTerm!L9,0)</f>
        <v>0</v>
      </c>
      <c r="FD11" s="70">
        <v>0</v>
      </c>
      <c r="FE11" s="70">
        <v>0</v>
      </c>
      <c r="FF11" s="70">
        <v>0</v>
      </c>
      <c r="FG11" s="70">
        <f>IF(tLocTerm!M9&gt;=0,0,1)</f>
        <v>0</v>
      </c>
      <c r="FH11" s="70">
        <f>IF(tLocTerm!K9="C", tLocTerm!M9,0)</f>
        <v>0</v>
      </c>
      <c r="FI11" s="70">
        <v>0</v>
      </c>
      <c r="FJ11" s="70">
        <v>0</v>
      </c>
      <c r="FK11" s="70">
        <v>0</v>
      </c>
      <c r="FL11" s="70">
        <f>IF(tLocTerm!N9&gt;=0,0,1)</f>
        <v>0</v>
      </c>
      <c r="FM11" s="70">
        <f>IF(tLocTerm!K9="C", tLocTerm!N9,0)</f>
        <v>0</v>
      </c>
      <c r="FN11" s="70">
        <v>0</v>
      </c>
      <c r="FO11" s="70">
        <v>0</v>
      </c>
      <c r="FP11" s="70">
        <v>0</v>
      </c>
      <c r="FQ11" s="70">
        <f>IF(tLocTerm!O9&gt;=0,0,1)</f>
        <v>0</v>
      </c>
      <c r="FR11" s="70">
        <f>IF(tLocTerm!K9="C", tLocTerm!O9,0)</f>
        <v>0</v>
      </c>
      <c r="FS11" s="70">
        <v>0</v>
      </c>
      <c r="FT11" s="70">
        <v>0</v>
      </c>
      <c r="FU11" s="70">
        <v>0</v>
      </c>
      <c r="FV11" s="70">
        <v>0</v>
      </c>
      <c r="FW11" s="70">
        <v>0</v>
      </c>
      <c r="FX11" s="70">
        <v>0</v>
      </c>
      <c r="FY11" s="70">
        <v>0</v>
      </c>
      <c r="FZ11" s="70">
        <v>0</v>
      </c>
      <c r="GA11" s="70">
        <f>IF(tLocTerm!L9&gt;=0,0,1)</f>
        <v>0</v>
      </c>
      <c r="GB11" s="70">
        <f>IF(tLocTerm!K9="S", tLocTerm!L9,0)</f>
        <v>0</v>
      </c>
      <c r="GC11" s="70">
        <v>0</v>
      </c>
      <c r="GD11" s="70">
        <v>0</v>
      </c>
      <c r="GE11" s="70">
        <v>0</v>
      </c>
      <c r="GF11" s="70">
        <f>IF(tLocTerm!G9&gt;=0,0,1)</f>
        <v>0</v>
      </c>
      <c r="GG11" s="70">
        <f>IF(tLocTerm!F9="C", tLocTerm!G9,0)</f>
        <v>0</v>
      </c>
      <c r="GH11" s="70">
        <v>0</v>
      </c>
      <c r="GI11" s="70">
        <f>IF(tLocTerm!H9&gt;=0,0,1)</f>
        <v>0</v>
      </c>
      <c r="GJ11" s="70">
        <f>IF(tLocTerm!F9="C", tLocTerm!H9,0)</f>
        <v>0</v>
      </c>
      <c r="GK11" s="70">
        <v>0</v>
      </c>
      <c r="GL11" s="70">
        <f>IF(tLocTerm!I9&gt;=0,0,1)</f>
        <v>0</v>
      </c>
      <c r="GM11" s="70">
        <f>IF(tLocTerm!F9="C", tLocTerm!I9,0)</f>
        <v>0</v>
      </c>
      <c r="GN11" s="70">
        <v>0</v>
      </c>
      <c r="GO11" s="70">
        <f>IF(tLocTerm!J9&gt;=0,0,1)</f>
        <v>0</v>
      </c>
      <c r="GP11" s="70">
        <f>IF(tLocTerm!F9="C", tLocTerm!J9,0)</f>
        <v>0</v>
      </c>
      <c r="GQ11" s="70">
        <v>0</v>
      </c>
      <c r="GR11" s="70">
        <v>0</v>
      </c>
      <c r="GS11" s="70">
        <v>0</v>
      </c>
      <c r="GT11" s="70">
        <v>0</v>
      </c>
      <c r="GU11" s="70">
        <f>IF(tLocTerm!G9&gt;=0,0,1)</f>
        <v>0</v>
      </c>
      <c r="GV11" s="70">
        <f>IF(tLocTerm!F9="S", tLocTerm!G9,0)</f>
        <v>0</v>
      </c>
      <c r="GW11" s="70">
        <v>0</v>
      </c>
    </row>
    <row r="12" spans="1:205" s="51" customFormat="1" x14ac:dyDescent="0.25">
      <c r="A12" s="65" t="str">
        <f>VLOOKUP(VLOOKUP(tLocTerm!B10,tLocation!$A$3:$C$17,3,0),tExpSet_tCntrct_tLayer!$A$2:$B$3,2,0)</f>
        <v>Columnwise</v>
      </c>
      <c r="B12" s="66">
        <f>VLOOKUP(VLOOKUP(tLocTerm!B10,tLocation!$A$3:$BT$17,2,0),tExpSet_tCntrct_tLayer!$A$10:$C$11,3,0)</f>
        <v>1</v>
      </c>
      <c r="C12" s="67">
        <f>VLOOKUP(tLocTerm!B10,tLocation!$A$3:$BT$17,5,0)</f>
        <v>3</v>
      </c>
      <c r="D12" s="67">
        <f>VLOOKUP(tLocTerm!B10,tLocation!$A$3:$BT$17,6,0)</f>
        <v>3</v>
      </c>
      <c r="E12" s="66">
        <f>VLOOKUP(tLocTerm!B10,tLocation!$A$3:$BT$17,18,0)</f>
        <v>0</v>
      </c>
      <c r="F12" s="68"/>
      <c r="G12" s="67" t="str">
        <f>VLOOKUP(tLocTerm!B10,tLocation!$A$3:$BT$17,19,0)</f>
        <v>NULL</v>
      </c>
      <c r="H12" s="67" t="str">
        <f>VLOOKUP(tLocTerm!B10,tLocation!$A$3:$BT$17,17,0)</f>
        <v>NULL</v>
      </c>
      <c r="I12" s="67">
        <f>VLOOKUP(tLocTerm!B10,tLocation!$A$3:$BT$17,4,0)</f>
        <v>0</v>
      </c>
      <c r="J12" s="69">
        <f>VLOOKUP(tLocTerm!B10,tLocation!$A$3:$BT$17,43,0)</f>
        <v>43466</v>
      </c>
      <c r="K12" s="69">
        <f>VLOOKUP(tLocTerm!B10,tLocation!$A$3:$BT$17,44,0)</f>
        <v>43831</v>
      </c>
      <c r="L12" s="66" t="e">
        <f>VLOOKUP(tLocTerm!B10,tLocFeature!$A$2:$CC$13,31,0)</f>
        <v>#N/A</v>
      </c>
      <c r="M12" s="68"/>
      <c r="N12" s="67" t="str">
        <f>VLOOKUP(tLocTerm!B10,tLocation!$A$3:$BT$17,22,0)</f>
        <v>US</v>
      </c>
      <c r="O12" s="67">
        <f>VLOOKUP(tLocTerm!B10,tLocation!$A$3:$BT$17,37,0)</f>
        <v>25.553799999999999</v>
      </c>
      <c r="P12" s="67">
        <f>VLOOKUP(tLocTerm!B10,tLocation!$A$3:$BT$17,38,0)</f>
        <v>-80.497069999999994</v>
      </c>
      <c r="Q12" s="67">
        <f>VLOOKUP(tLocTerm!B10,tLocation!$A$3:$BT$17,34,0)</f>
        <v>0</v>
      </c>
      <c r="R12" s="67">
        <f>VLOOKUP(tLocTerm!B10,tLocation!$A$3:$BT$17,30,0)</f>
        <v>33170</v>
      </c>
      <c r="S12" s="67">
        <f>VLOOKUP(tLocTerm!B10,tLocation!$A$3:$BT$17,35,0)</f>
        <v>0</v>
      </c>
      <c r="T12" s="67" t="str">
        <f>VLOOKUP(tLocTerm!B10,tLocation!$A$3:$BT$17,26,0)</f>
        <v>FL</v>
      </c>
      <c r="U12" s="67" t="str">
        <f>VLOOKUP(tLocTerm!B10,tLocation!$A$3:$BT$17,27,0)</f>
        <v>Florida</v>
      </c>
      <c r="V12" s="66" t="s">
        <v>784</v>
      </c>
      <c r="W12" s="66" t="str">
        <f>VLOOKUP(C12,tLocation!$E$3:$AC$17,25,0)</f>
        <v>Miami-Dade</v>
      </c>
      <c r="X12" s="66" t="s">
        <v>783</v>
      </c>
      <c r="Y12" s="66" t="str">
        <f>VLOOKUP(C12,tLocation!$E$3:$AG$17,29,0)</f>
        <v>NULL</v>
      </c>
      <c r="Z12" s="66"/>
      <c r="AA12" s="66"/>
      <c r="AB12" s="66"/>
      <c r="AC12" s="66"/>
      <c r="AD12" s="66"/>
      <c r="AE12" s="66"/>
      <c r="AF12" s="66">
        <f>VLOOKUP(VLOOKUP(tLocTerm!B10,tLocation!$A$3:$BT$17,41,0),ForPerilLookUp!$L$2:$M$9,2,0)</f>
        <v>20</v>
      </c>
      <c r="AG12" s="68"/>
      <c r="AH12" s="67" t="str">
        <f>VLOOKUP(tLocTerm!B10,tLocation!$A$3:$BT$17,42,0)</f>
        <v>GEO</v>
      </c>
      <c r="AI12" s="67" t="str">
        <f>VLOOKUP(tLocTerm!B10,tLocation!$A$3:$BT$17,48,0)</f>
        <v>AIR</v>
      </c>
      <c r="AJ12" s="67">
        <f>VLOOKUP(tLocTerm!B10,tLocation!$A$3:$BT$17,49,0)</f>
        <v>311</v>
      </c>
      <c r="AK12" s="67" t="str">
        <f>VLOOKUP(tLocTerm!B10,tLocation!$A$3:$BT$17,50,0)</f>
        <v>AIR</v>
      </c>
      <c r="AL12" s="67">
        <f>VLOOKUP(tLocTerm!B10,tLocation!$A$3:$BT$17,51,0)</f>
        <v>100</v>
      </c>
      <c r="AM12" s="66">
        <f>VLOOKUP(VLOOKUP(tLocTerm!B10,tLocation!$A$3:$BT$17,45,0),ForPerilLookUp!$AC$2:$AD$172,2)</f>
        <v>1100</v>
      </c>
      <c r="AN12" s="66">
        <f>VLOOKUP(VLOOKUP(tLocTerm!B10,tLocation!$A$3:$BT$17,46,0),ForPerilLookUp!$Z$2:$AA$186,2)</f>
        <v>5000</v>
      </c>
      <c r="AO12" s="67">
        <f>VLOOKUP(tLocTerm!B10,tLocation!$A$3:$BT$17,54,0)</f>
        <v>0</v>
      </c>
      <c r="AP12" s="67">
        <f>VLOOKUP(tLocTerm!B10,tLocation!$A$3:$BT$17,55,0)</f>
        <v>0</v>
      </c>
      <c r="AQ12" s="67">
        <f>VLOOKUP(tLocTerm!B10,tLocation!$A$3:$BT$17,53,0)</f>
        <v>1</v>
      </c>
      <c r="AR12" s="67">
        <f>VLOOKUP(tLocTerm!B10,tLocation!$A$3:$BT$17,58,0)</f>
        <v>1</v>
      </c>
      <c r="AS12" s="66">
        <f>VLOOKUP(VLOOKUP(tLocTerm!B10,tLocation!$A$3:$BT$17,59,0),ForPerilLookUp!$O$3:$Q$8,3,0)</f>
        <v>11</v>
      </c>
      <c r="AT12" s="67">
        <f>VLOOKUP(tLocTerm!B10,tLocation!$A$3:$BT$17,65,0)</f>
        <v>0</v>
      </c>
      <c r="AU12" s="67">
        <f>VLOOKUP(tLocTerm!B10,tLocation!$A$3:$BT$17,66,0)</f>
        <v>0</v>
      </c>
      <c r="AV12" s="67">
        <f>VLOOKUP(tLocTerm!B10,tLocation!$A$3:$BT$17,67,0)</f>
        <v>0</v>
      </c>
      <c r="AW12" s="67">
        <f>VLOOKUP(tLocTerm!B10,tLocation!$A$3:$BT$17,68,0)</f>
        <v>0</v>
      </c>
      <c r="AX12" s="67">
        <f>VLOOKUP(tLocTerm!B10,tLocation!$A$3:$BT$17,69,0)</f>
        <v>0</v>
      </c>
      <c r="AY12" s="68"/>
      <c r="AZ12" s="66" t="str">
        <f>VLOOKUP(VLOOKUP(VLOOKUP(tLocTerm!B10,tLocation!$A$3:$BT$17,2,0),tExpSet_tCntrct_tLayer!$A$10:$F$11,6,0),ForPerilLookUp!$E$2:$H$6,3,0)</f>
        <v>WSS;QEQ;QFF;OO1;QLS;BFR;QSL;XX1;WW2;MM1;QTS;BBF;ZZ1</v>
      </c>
      <c r="BA12" s="67">
        <f>VLOOKUP(tLocTerm!B10,tLocation!$A$3:$BT$17,7,0)</f>
        <v>50000000</v>
      </c>
      <c r="BB12" s="67">
        <f>VLOOKUP(tLocTerm!B10,tLocation!$A$3:$BT$17,8,0)</f>
        <v>0</v>
      </c>
      <c r="BC12" s="67">
        <f>VLOOKUP(tLocTerm!B10,tLocation!$A$3:$BT$17,9,0)</f>
        <v>10000000</v>
      </c>
      <c r="BD12" s="67">
        <f>VLOOKUP(tLocTerm!B10,tLocation!$A$3:$BT$17,10,0)</f>
        <v>5000000</v>
      </c>
      <c r="BE12" s="67">
        <f>VLOOKUP(tLocTerm!B10,tLocation!$A$3:$BT$17,11,0)</f>
        <v>365</v>
      </c>
      <c r="BF12" s="67" t="str">
        <f>VLOOKUP(tLocTerm!B10,tLocation!$A$3:$BT$17,15,0)</f>
        <v>USD</v>
      </c>
      <c r="BG12" s="67">
        <f>VLOOKUP(tLocTerm!B10,tLocation!$A$3:$BT$17,14,0)</f>
        <v>0</v>
      </c>
      <c r="BH12" s="68"/>
      <c r="BI12" s="68"/>
      <c r="BJ12" s="68"/>
      <c r="BK12" s="66">
        <f>VLOOKUP(tLocTerm!B10,tLocation!$A$3:$BT$17,71,0)</f>
        <v>0</v>
      </c>
      <c r="BL12" s="70">
        <f>tLocTerm!Q10*tLocTerm!R10</f>
        <v>1</v>
      </c>
      <c r="BM12" s="68"/>
      <c r="BN12" s="68"/>
      <c r="BO12" s="66">
        <f>VLOOKUP(CONCATENATE(tLocTerm!B10,"_",tLocTerm!C10,"_",tLocTerm!D10),ForCondNumber!$F$4:$J$27,5,0)</f>
        <v>6</v>
      </c>
      <c r="BP12" s="71">
        <v>1</v>
      </c>
      <c r="BQ12" s="70" t="str">
        <f>VLOOKUP(tLocTerm!D10,ForPerilLookUp!$E$2:$H$6,3,0)</f>
        <v>QEQ;QFF;QLS;QSL;QTS;BBF</v>
      </c>
      <c r="BR12" s="68"/>
      <c r="BS12" s="68"/>
      <c r="BT12" s="68"/>
      <c r="BU12" s="68"/>
      <c r="BV12" s="72" t="e">
        <f>VLOOKUP(tLocTerm!B10,tLocFeature!$A$2:$CC$13,38,0)</f>
        <v>#N/A</v>
      </c>
      <c r="BW12" s="72" t="e">
        <f>VLOOKUP(tLocTerm!B10,tLocFeature!$A$2:$CC$13,43,0)</f>
        <v>#N/A</v>
      </c>
      <c r="BX12" s="72" t="e">
        <f>VLOOKUP(tLocTerm!B10,tLocFeature!$A$2:$CC$13,41,0)</f>
        <v>#N/A</v>
      </c>
      <c r="BY12" s="68"/>
      <c r="BZ12" s="68"/>
      <c r="CA12" s="68"/>
      <c r="CB12" s="4" t="e">
        <f>VLOOKUP(tLocTerm!B10,tLocFeature!$A$2:$CC$13,5,0)</f>
        <v>#N/A</v>
      </c>
      <c r="CC12" s="4" t="e">
        <f>VLOOKUP(tLocTerm!$B10,tLocFeature!$A$2:$CC$13,CC$2,0)</f>
        <v>#N/A</v>
      </c>
      <c r="CD12" s="4" t="e">
        <f>VLOOKUP(tLocTerm!$B10,tLocFeature!$A$2:$CC$13,CD$2,0)</f>
        <v>#N/A</v>
      </c>
      <c r="CE12" s="4" t="e">
        <f>VLOOKUP(tLocTerm!$B10,tLocFeature!$A$2:$CC$13,CE$2,0)</f>
        <v>#N/A</v>
      </c>
      <c r="CF12" s="4" t="e">
        <f>VLOOKUP(tLocTerm!$B10,tLocFeature!$A$2:$CC$13,CF$2,0)</f>
        <v>#N/A</v>
      </c>
      <c r="CG12" s="4" t="e">
        <f>VLOOKUP(tLocTerm!$B10,tLocFeature!$A$2:$CC$13,CG$2,0)</f>
        <v>#N/A</v>
      </c>
      <c r="CH12" s="4" t="e">
        <f>VLOOKUP(tLocTerm!$B10,tLocFeature!$A$2:$CC$13,CH$2,0)</f>
        <v>#N/A</v>
      </c>
      <c r="CI12" s="4" t="e">
        <f>VLOOKUP(tLocTerm!$B10,tLocFeature!$A$2:$CC$13,CI$2,0)</f>
        <v>#N/A</v>
      </c>
      <c r="CJ12" s="4" t="e">
        <f>VLOOKUP(tLocTerm!$B10,tLocFeature!$A$2:$CC$13,CJ$2,0)</f>
        <v>#N/A</v>
      </c>
      <c r="CK12" s="68"/>
      <c r="CL12" s="4" t="e">
        <f>VLOOKUP(tLocTerm!$B10,tLocFeature!$A$2:$CC$13,CL$2,0)</f>
        <v>#N/A</v>
      </c>
      <c r="CM12" s="4" t="e">
        <f>VLOOKUP(tLocTerm!$B10,tLocFeature!$A$2:$CC$13,CM$2,0)</f>
        <v>#N/A</v>
      </c>
      <c r="CN12" s="4" t="e">
        <f>VLOOKUP(tLocTerm!$B10,tLocFeature!$A$2:$CC$13,CN$2,0)</f>
        <v>#N/A</v>
      </c>
      <c r="CO12" s="4" t="e">
        <f>VLOOKUP(tLocTerm!$B10,tLocFeature!$A$2:$CC$13,CO$2,0)</f>
        <v>#N/A</v>
      </c>
      <c r="CP12" s="4" t="e">
        <f>VLOOKUP(tLocTerm!$B10,tLocFeature!$A$2:$CC$13,CP$2,0)</f>
        <v>#N/A</v>
      </c>
      <c r="CQ12" s="4" t="e">
        <f>VLOOKUP(tLocTerm!$B10,tLocFeature!$A$2:$CC$13,CQ$2,0)</f>
        <v>#N/A</v>
      </c>
      <c r="CR12" s="4" t="e">
        <f>VLOOKUP(tLocTerm!$B10,tLocFeature!$A$2:$CC$13,CR$2,0)</f>
        <v>#N/A</v>
      </c>
      <c r="CS12" s="4" t="e">
        <f>VLOOKUP(tLocTerm!$B10,tLocFeature!$A$2:$CC$13,CS$2,0)</f>
        <v>#N/A</v>
      </c>
      <c r="CT12" s="68"/>
      <c r="CU12" s="4" t="e">
        <f>VLOOKUP(tLocTerm!$B10,tLocFeature!$A$2:$CC$13,CU$2,0)</f>
        <v>#N/A</v>
      </c>
      <c r="CV12" s="68"/>
      <c r="CW12" s="4" t="e">
        <f>VLOOKUP(tLocTerm!$B10,tLocFeature!$A$2:$CC$13,CW$2,0)</f>
        <v>#N/A</v>
      </c>
      <c r="CX12" s="4" t="e">
        <f>VLOOKUP(tLocTerm!$B10,tLocFeature!$A$2:$CC$13,CX$2,0)</f>
        <v>#N/A</v>
      </c>
      <c r="CY12" s="4" t="e">
        <f>VLOOKUP(tLocTerm!$B10,tLocFeature!$A$2:$CC$13,CY$2,0)</f>
        <v>#N/A</v>
      </c>
      <c r="CZ12" s="4" t="e">
        <f>VLOOKUP(tLocTerm!$B10,tLocFeature!$A$2:$CC$13,CZ$2,0)</f>
        <v>#N/A</v>
      </c>
      <c r="DA12" s="4" t="e">
        <f>VLOOKUP(tLocTerm!$B10,tLocFeature!$A$2:$CC$13,DA$2,0)</f>
        <v>#N/A</v>
      </c>
      <c r="DB12" s="4" t="e">
        <f>VLOOKUP(tLocTerm!$B10,tLocFeature!$A$2:$CC$13,DB$2,0)</f>
        <v>#N/A</v>
      </c>
      <c r="DC12" s="68"/>
      <c r="DD12" s="4" t="e">
        <f>VLOOKUP(tLocTerm!$B10,tLocFeature!$A$2:$CC$13,DD$2,0)</f>
        <v>#N/A</v>
      </c>
      <c r="DE12" s="4" t="e">
        <f>VLOOKUP(tLocTerm!$B10,tLocFeature!$A$2:$CC$13,DE$2,0)</f>
        <v>#N/A</v>
      </c>
      <c r="DF12" s="68"/>
      <c r="DG12" s="4" t="e">
        <f>VLOOKUP(tLocTerm!$B10,tLocFeature!$A$2:$CC$13,DG$2,0)</f>
        <v>#N/A</v>
      </c>
      <c r="DH12" s="68"/>
      <c r="DI12" s="68"/>
      <c r="DJ12" s="4" t="e">
        <f>VLOOKUP(tLocTerm!$B10,tLocFeature!$A$2:$CC$13,DJ$2,0)</f>
        <v>#N/A</v>
      </c>
      <c r="DK12" s="4" t="e">
        <f>VLOOKUP(tLocTerm!$B10,tLocFeature!$A$2:$CC$13,DK$2,0)</f>
        <v>#N/A</v>
      </c>
      <c r="DL12" s="68"/>
      <c r="DM12" s="4" t="e">
        <f>VLOOKUP(tLocTerm!$B10,tLocFeature!$A$2:$CC$13,DM$2,0)</f>
        <v>#N/A</v>
      </c>
      <c r="DN12" s="4" t="e">
        <f>VLOOKUP(tLocTerm!$B10,tLocFeature!$A$2:$CC$13,DN$2,0)</f>
        <v>#N/A</v>
      </c>
      <c r="DO12" s="4" t="e">
        <f>VLOOKUP(tLocTerm!$B10,tLocFeature!$A$2:$CC$13,DO$2,0)</f>
        <v>#N/A</v>
      </c>
      <c r="DP12" s="4" t="e">
        <f>VLOOKUP(tLocTerm!$B10,tLocFeature!$A$2:$CC$13,DP$2,0)</f>
        <v>#N/A</v>
      </c>
      <c r="DQ12" s="4" t="e">
        <f>VLOOKUP(tLocTerm!$B10,tLocFeature!$A$2:$CC$13,DQ$2,0)</f>
        <v>#N/A</v>
      </c>
      <c r="DR12" s="4" t="e">
        <f>VLOOKUP(tLocTerm!$B10,tLocFeature!$A$2:$CC$13,DR$2,0)</f>
        <v>#N/A</v>
      </c>
      <c r="DS12" s="4" t="e">
        <f>VLOOKUP(tLocTerm!$B10,tLocFeature!$A$2:$CC$13,DS$2,0)</f>
        <v>#N/A</v>
      </c>
      <c r="DT12" s="68"/>
      <c r="DU12" s="68"/>
      <c r="DV12" s="4" t="e">
        <f>VLOOKUP(tLocTerm!$B10,tLocFeature!$A$2:$CC$13,DV$2,0)</f>
        <v>#N/A</v>
      </c>
      <c r="DW12" s="68"/>
      <c r="DX12" s="4" t="e">
        <f>VLOOKUP(tLocTerm!$B10,tLocFeature!$A$2:$CC$13,DX$2,0)</f>
        <v>#N/A</v>
      </c>
      <c r="DY12" s="4" t="e">
        <f>VLOOKUP(tLocTerm!$B10,tLocFeature!$A$2:$CC$13,DY$2,0)</f>
        <v>#N/A</v>
      </c>
      <c r="DZ12" s="4" t="e">
        <f>VLOOKUP(tLocTerm!$B10,tLocFeature!$A$2:$CC$13,DZ$2,0)</f>
        <v>#N/A</v>
      </c>
      <c r="EA12" s="4">
        <v>1</v>
      </c>
      <c r="EB12" s="68"/>
      <c r="EC12" s="4" t="e">
        <f>VLOOKUP(tLocTerm!$B10,tLocFeature!$A$2:$CC$13,EC$2,0)</f>
        <v>#N/A</v>
      </c>
      <c r="ED12" s="4" t="e">
        <f>VLOOKUP(tLocTerm!$B10,tLocFeature!$A$2:$CC$13,ED$2,0)</f>
        <v>#N/A</v>
      </c>
      <c r="EE12" t="str">
        <f>VLOOKUP(tLocTerm!B10,tLocation!$A$3:$BE$17,56,0)</f>
        <v>NULL</v>
      </c>
      <c r="EF12" t="str">
        <f>VLOOKUP(tLocTerm!B10,tLocation!$A$3:$BE$17,57,0)</f>
        <v>NULL</v>
      </c>
      <c r="EG12" s="68"/>
      <c r="EH12" s="4" t="e">
        <f>VLOOKUP(tLocTerm!$B10,tLocFeature!$A$2:$CC$13,EH$2,0)</f>
        <v>#N/A</v>
      </c>
      <c r="EI12" s="4" t="e">
        <f>VLOOKUP(tLocTerm!$B10,tLocFeature!$A$2:$CC$13,EI$2,0)</f>
        <v>#N/A</v>
      </c>
      <c r="EJ12" s="68"/>
      <c r="EK12" s="68"/>
      <c r="EL12" s="68"/>
      <c r="EM12" s="68"/>
      <c r="EN12" s="68"/>
      <c r="EO12" s="68"/>
      <c r="EP12" s="4" t="e">
        <f>VLOOKUP(tLocTerm!$B10,tLocFeature!$A$2:$CC$13,EP$2,0)</f>
        <v>#N/A</v>
      </c>
      <c r="EQ12" s="4" t="e">
        <f>VLOOKUP(tLocTerm!$B10,tLocFeature!$A$2:$CC$13,EQ$2,0)</f>
        <v>#N/A</v>
      </c>
      <c r="ER12" s="68"/>
      <c r="ES12" s="4" t="e">
        <f>VLOOKUP(tLocTerm!$B10,tLocFeature!$A$2:$CC$13,ES$2,0)</f>
        <v>#N/A</v>
      </c>
      <c r="ET12" s="4" t="e">
        <f>VLOOKUP(tLocTerm!$B10,tLocFeature!$A$2:$CC$13,ET$2,0)</f>
        <v>#N/A</v>
      </c>
      <c r="EU12" s="4" t="e">
        <f>VLOOKUP(tLocTerm!$B10,tLocFeature!$A$2:$CC$13,EU$2,0)</f>
        <v>#N/A</v>
      </c>
      <c r="EV12" s="4" t="e">
        <f>VLOOKUP(tLocTerm!$B10,tLocFeature!$A$2:$CC$13,EV$2,0)</f>
        <v>#N/A</v>
      </c>
      <c r="EW12" s="4" t="e">
        <f>VLOOKUP(tLocTerm!$B10,tLocFeature!$A$2:$CC$13,EW$2,0)</f>
        <v>#N/A</v>
      </c>
      <c r="EX12" s="4" t="e">
        <f>VLOOKUP(tLocTerm!$B10,tLocFeature!$A$2:$CC$13,EX$2,0)</f>
        <v>#N/A</v>
      </c>
      <c r="EY12" s="68"/>
      <c r="EZ12" s="68"/>
      <c r="FA12" s="70">
        <v>0</v>
      </c>
      <c r="FB12" s="70">
        <f>IF(tLocTerm!L10&gt;=0,0,1)</f>
        <v>0</v>
      </c>
      <c r="FC12" s="70">
        <f>IF(tLocTerm!K10="C", tLocTerm!L10,0)</f>
        <v>10000</v>
      </c>
      <c r="FD12" s="70">
        <v>0</v>
      </c>
      <c r="FE12" s="70">
        <v>0</v>
      </c>
      <c r="FF12" s="70">
        <v>0</v>
      </c>
      <c r="FG12" s="70">
        <f>IF(tLocTerm!M10&gt;=0,0,1)</f>
        <v>0</v>
      </c>
      <c r="FH12" s="70">
        <f>IF(tLocTerm!K10="C", tLocTerm!M10,0)</f>
        <v>0</v>
      </c>
      <c r="FI12" s="70">
        <v>0</v>
      </c>
      <c r="FJ12" s="70">
        <v>0</v>
      </c>
      <c r="FK12" s="70">
        <v>0</v>
      </c>
      <c r="FL12" s="70">
        <f>IF(tLocTerm!N10&gt;=0,0,1)</f>
        <v>0</v>
      </c>
      <c r="FM12" s="70">
        <f>IF(tLocTerm!K10="C", tLocTerm!N10,0)</f>
        <v>5000</v>
      </c>
      <c r="FN12" s="70">
        <v>0</v>
      </c>
      <c r="FO12" s="70">
        <v>0</v>
      </c>
      <c r="FP12" s="70">
        <v>0</v>
      </c>
      <c r="FQ12" s="70">
        <f>IF(tLocTerm!O10&gt;=0,0,1)</f>
        <v>0</v>
      </c>
      <c r="FR12" s="70">
        <f>IF(tLocTerm!K10="C", tLocTerm!O10,0)</f>
        <v>7500</v>
      </c>
      <c r="FS12" s="70">
        <v>0</v>
      </c>
      <c r="FT12" s="70">
        <v>0</v>
      </c>
      <c r="FU12" s="70">
        <v>0</v>
      </c>
      <c r="FV12" s="70">
        <v>0</v>
      </c>
      <c r="FW12" s="70">
        <v>0</v>
      </c>
      <c r="FX12" s="70">
        <v>0</v>
      </c>
      <c r="FY12" s="70">
        <v>0</v>
      </c>
      <c r="FZ12" s="70">
        <v>0</v>
      </c>
      <c r="GA12" s="70">
        <f>IF(tLocTerm!L10&gt;=0,0,1)</f>
        <v>0</v>
      </c>
      <c r="GB12" s="70">
        <f>IF(tLocTerm!K10="S", tLocTerm!L10,0)</f>
        <v>0</v>
      </c>
      <c r="GC12" s="70">
        <v>0</v>
      </c>
      <c r="GD12" s="70">
        <v>0</v>
      </c>
      <c r="GE12" s="70">
        <v>0</v>
      </c>
      <c r="GF12" s="70">
        <f>IF(tLocTerm!G10&gt;=0,0,1)</f>
        <v>0</v>
      </c>
      <c r="GG12" s="70">
        <f>IF(tLocTerm!F10="C", tLocTerm!G10,0)</f>
        <v>0</v>
      </c>
      <c r="GH12" s="70">
        <v>0</v>
      </c>
      <c r="GI12" s="70">
        <f>IF(tLocTerm!H10&gt;=0,0,1)</f>
        <v>0</v>
      </c>
      <c r="GJ12" s="70">
        <f>IF(tLocTerm!F10="C", tLocTerm!H10,0)</f>
        <v>0</v>
      </c>
      <c r="GK12" s="70">
        <v>0</v>
      </c>
      <c r="GL12" s="70">
        <f>IF(tLocTerm!I10&gt;=0,0,1)</f>
        <v>0</v>
      </c>
      <c r="GM12" s="70">
        <f>IF(tLocTerm!F10="C", tLocTerm!I10,0)</f>
        <v>0</v>
      </c>
      <c r="GN12" s="70">
        <v>0</v>
      </c>
      <c r="GO12" s="70">
        <f>IF(tLocTerm!J10&gt;=0,0,1)</f>
        <v>0</v>
      </c>
      <c r="GP12" s="70">
        <f>IF(tLocTerm!F10="C", tLocTerm!J10,0)</f>
        <v>0</v>
      </c>
      <c r="GQ12" s="70">
        <v>0</v>
      </c>
      <c r="GR12" s="70">
        <v>0</v>
      </c>
      <c r="GS12" s="70">
        <v>0</v>
      </c>
      <c r="GT12" s="70">
        <v>0</v>
      </c>
      <c r="GU12" s="70">
        <f>IF(tLocTerm!G10&gt;=0,0,1)</f>
        <v>0</v>
      </c>
      <c r="GV12" s="70">
        <f>IF(tLocTerm!F10="S", tLocTerm!G10,0)</f>
        <v>2500000</v>
      </c>
      <c r="GW12" s="70">
        <v>0</v>
      </c>
    </row>
    <row r="13" spans="1:205" s="51" customFormat="1" x14ac:dyDescent="0.25">
      <c r="A13" s="65" t="str">
        <f>VLOOKUP(VLOOKUP(tLocTerm!B11,tLocation!$A$3:$C$17,3,0),tExpSet_tCntrct_tLayer!$A$2:$B$3,2,0)</f>
        <v>Columnwise</v>
      </c>
      <c r="B13" s="66">
        <f>VLOOKUP(VLOOKUP(tLocTerm!B11,tLocation!$A$3:$BT$17,2,0),tExpSet_tCntrct_tLayer!$A$10:$C$11,3,0)</f>
        <v>1</v>
      </c>
      <c r="C13" s="67">
        <f>VLOOKUP(tLocTerm!B11,tLocation!$A$3:$BT$17,5,0)</f>
        <v>3</v>
      </c>
      <c r="D13" s="67">
        <f>VLOOKUP(tLocTerm!B11,tLocation!$A$3:$BT$17,6,0)</f>
        <v>3</v>
      </c>
      <c r="E13" s="66">
        <f>VLOOKUP(tLocTerm!B11,tLocation!$A$3:$BT$17,18,0)</f>
        <v>0</v>
      </c>
      <c r="F13" s="68"/>
      <c r="G13" s="67" t="str">
        <f>VLOOKUP(tLocTerm!B11,tLocation!$A$3:$BT$17,19,0)</f>
        <v>NULL</v>
      </c>
      <c r="H13" s="67" t="str">
        <f>VLOOKUP(tLocTerm!B11,tLocation!$A$3:$BT$17,17,0)</f>
        <v>NULL</v>
      </c>
      <c r="I13" s="67">
        <f>VLOOKUP(tLocTerm!B11,tLocation!$A$3:$BT$17,4,0)</f>
        <v>0</v>
      </c>
      <c r="J13" s="69">
        <f>VLOOKUP(tLocTerm!B11,tLocation!$A$3:$BT$17,43,0)</f>
        <v>43466</v>
      </c>
      <c r="K13" s="69">
        <f>VLOOKUP(tLocTerm!B11,tLocation!$A$3:$BT$17,44,0)</f>
        <v>43831</v>
      </c>
      <c r="L13" s="66" t="e">
        <f>VLOOKUP(tLocTerm!B11,tLocFeature!$A$2:$CC$13,31,0)</f>
        <v>#N/A</v>
      </c>
      <c r="M13" s="68"/>
      <c r="N13" s="67" t="str">
        <f>VLOOKUP(tLocTerm!B11,tLocation!$A$3:$BT$17,22,0)</f>
        <v>US</v>
      </c>
      <c r="O13" s="67">
        <f>VLOOKUP(tLocTerm!B11,tLocation!$A$3:$BT$17,37,0)</f>
        <v>25.553799999999999</v>
      </c>
      <c r="P13" s="67">
        <f>VLOOKUP(tLocTerm!B11,tLocation!$A$3:$BT$17,38,0)</f>
        <v>-80.497069999999994</v>
      </c>
      <c r="Q13" s="67">
        <f>VLOOKUP(tLocTerm!B11,tLocation!$A$3:$BT$17,34,0)</f>
        <v>0</v>
      </c>
      <c r="R13" s="67">
        <f>VLOOKUP(tLocTerm!B11,tLocation!$A$3:$BT$17,30,0)</f>
        <v>33170</v>
      </c>
      <c r="S13" s="67">
        <f>VLOOKUP(tLocTerm!B11,tLocation!$A$3:$BT$17,35,0)</f>
        <v>0</v>
      </c>
      <c r="T13" s="67" t="str">
        <f>VLOOKUP(tLocTerm!B11,tLocation!$A$3:$BT$17,26,0)</f>
        <v>FL</v>
      </c>
      <c r="U13" s="67" t="str">
        <f>VLOOKUP(tLocTerm!B11,tLocation!$A$3:$BT$17,27,0)</f>
        <v>Florida</v>
      </c>
      <c r="V13" s="66" t="s">
        <v>784</v>
      </c>
      <c r="W13" s="66" t="str">
        <f>VLOOKUP(C13,tLocation!$E$3:$AC$17,25,0)</f>
        <v>Miami-Dade</v>
      </c>
      <c r="X13" s="66" t="s">
        <v>783</v>
      </c>
      <c r="Y13" s="66" t="str">
        <f>VLOOKUP(C13,tLocation!$E$3:$AG$17,29,0)</f>
        <v>NULL</v>
      </c>
      <c r="Z13" s="66"/>
      <c r="AA13" s="66"/>
      <c r="AB13" s="66"/>
      <c r="AC13" s="66"/>
      <c r="AD13" s="66"/>
      <c r="AE13" s="66"/>
      <c r="AF13" s="66">
        <f>VLOOKUP(VLOOKUP(tLocTerm!B11,tLocation!$A$3:$BT$17,41,0),ForPerilLookUp!$L$2:$M$9,2,0)</f>
        <v>20</v>
      </c>
      <c r="AG13" s="68"/>
      <c r="AH13" s="67" t="str">
        <f>VLOOKUP(tLocTerm!B11,tLocation!$A$3:$BT$17,42,0)</f>
        <v>GEO</v>
      </c>
      <c r="AI13" s="67" t="str">
        <f>VLOOKUP(tLocTerm!B11,tLocation!$A$3:$BT$17,48,0)</f>
        <v>AIR</v>
      </c>
      <c r="AJ13" s="67">
        <f>VLOOKUP(tLocTerm!B11,tLocation!$A$3:$BT$17,49,0)</f>
        <v>311</v>
      </c>
      <c r="AK13" s="67" t="str">
        <f>VLOOKUP(tLocTerm!B11,tLocation!$A$3:$BT$17,50,0)</f>
        <v>AIR</v>
      </c>
      <c r="AL13" s="67">
        <f>VLOOKUP(tLocTerm!B11,tLocation!$A$3:$BT$17,51,0)</f>
        <v>100</v>
      </c>
      <c r="AM13" s="66">
        <f>VLOOKUP(VLOOKUP(tLocTerm!B11,tLocation!$A$3:$BT$17,45,0),ForPerilLookUp!$AC$2:$AD$172,2)</f>
        <v>1100</v>
      </c>
      <c r="AN13" s="66">
        <f>VLOOKUP(VLOOKUP(tLocTerm!B11,tLocation!$A$3:$BT$17,46,0),ForPerilLookUp!$Z$2:$AA$186,2)</f>
        <v>5000</v>
      </c>
      <c r="AO13" s="67">
        <f>VLOOKUP(tLocTerm!B11,tLocation!$A$3:$BT$17,54,0)</f>
        <v>0</v>
      </c>
      <c r="AP13" s="67">
        <f>VLOOKUP(tLocTerm!B11,tLocation!$A$3:$BT$17,55,0)</f>
        <v>0</v>
      </c>
      <c r="AQ13" s="67">
        <f>VLOOKUP(tLocTerm!B11,tLocation!$A$3:$BT$17,53,0)</f>
        <v>1</v>
      </c>
      <c r="AR13" s="67">
        <f>VLOOKUP(tLocTerm!B11,tLocation!$A$3:$BT$17,58,0)</f>
        <v>1</v>
      </c>
      <c r="AS13" s="66">
        <f>VLOOKUP(VLOOKUP(tLocTerm!B11,tLocation!$A$3:$BT$17,59,0),ForPerilLookUp!$O$3:$Q$8,3,0)</f>
        <v>11</v>
      </c>
      <c r="AT13" s="67">
        <f>VLOOKUP(tLocTerm!B11,tLocation!$A$3:$BT$17,65,0)</f>
        <v>0</v>
      </c>
      <c r="AU13" s="67">
        <f>VLOOKUP(tLocTerm!B11,tLocation!$A$3:$BT$17,66,0)</f>
        <v>0</v>
      </c>
      <c r="AV13" s="67">
        <f>VLOOKUP(tLocTerm!B11,tLocation!$A$3:$BT$17,67,0)</f>
        <v>0</v>
      </c>
      <c r="AW13" s="67">
        <f>VLOOKUP(tLocTerm!B11,tLocation!$A$3:$BT$17,68,0)</f>
        <v>0</v>
      </c>
      <c r="AX13" s="67">
        <f>VLOOKUP(tLocTerm!B11,tLocation!$A$3:$BT$17,69,0)</f>
        <v>0</v>
      </c>
      <c r="AY13" s="68"/>
      <c r="AZ13" s="66" t="str">
        <f>VLOOKUP(VLOOKUP(VLOOKUP(tLocTerm!B11,tLocation!$A$3:$BT$17,2,0),tExpSet_tCntrct_tLayer!$A$10:$F$11,6,0),ForPerilLookUp!$E$2:$H$6,3,0)</f>
        <v>WSS;QEQ;QFF;OO1;QLS;BFR;QSL;XX1;WW2;MM1;QTS;BBF;ZZ1</v>
      </c>
      <c r="BA13" s="67">
        <f>VLOOKUP(tLocTerm!B11,tLocation!$A$3:$BT$17,7,0)</f>
        <v>50000000</v>
      </c>
      <c r="BB13" s="67">
        <f>VLOOKUP(tLocTerm!B11,tLocation!$A$3:$BT$17,8,0)</f>
        <v>0</v>
      </c>
      <c r="BC13" s="67">
        <f>VLOOKUP(tLocTerm!B11,tLocation!$A$3:$BT$17,9,0)</f>
        <v>10000000</v>
      </c>
      <c r="BD13" s="67">
        <f>VLOOKUP(tLocTerm!B11,tLocation!$A$3:$BT$17,10,0)</f>
        <v>5000000</v>
      </c>
      <c r="BE13" s="67">
        <f>VLOOKUP(tLocTerm!B11,tLocation!$A$3:$BT$17,11,0)</f>
        <v>365</v>
      </c>
      <c r="BF13" s="67" t="str">
        <f>VLOOKUP(tLocTerm!B11,tLocation!$A$3:$BT$17,15,0)</f>
        <v>USD</v>
      </c>
      <c r="BG13" s="67">
        <f>VLOOKUP(tLocTerm!B11,tLocation!$A$3:$BT$17,14,0)</f>
        <v>0</v>
      </c>
      <c r="BH13" s="68"/>
      <c r="BI13" s="68"/>
      <c r="BJ13" s="68"/>
      <c r="BK13" s="66">
        <f>VLOOKUP(tLocTerm!B11,tLocation!$A$3:$BT$17,71,0)</f>
        <v>0</v>
      </c>
      <c r="BL13" s="70">
        <f>tLocTerm!Q11*tLocTerm!R11</f>
        <v>1</v>
      </c>
      <c r="BM13" s="68"/>
      <c r="BN13" s="68"/>
      <c r="BO13" s="66">
        <f>VLOOKUP(CONCATENATE(tLocTerm!B11,"_",tLocTerm!C11,"_",tLocTerm!D11),ForCondNumber!$F$4:$J$27,5,0)</f>
        <v>5</v>
      </c>
      <c r="BP13" s="71">
        <v>1</v>
      </c>
      <c r="BQ13" s="70" t="str">
        <f>VLOOKUP(tLocTerm!D11,ForPerilLookUp!$E$2:$H$6,3,0)</f>
        <v>WSS;OO1;WW2</v>
      </c>
      <c r="BR13" s="68"/>
      <c r="BS13" s="68"/>
      <c r="BT13" s="68"/>
      <c r="BU13" s="68"/>
      <c r="BV13" s="72" t="e">
        <f>VLOOKUP(tLocTerm!B11,tLocFeature!$A$2:$CC$13,38,0)</f>
        <v>#N/A</v>
      </c>
      <c r="BW13" s="72" t="e">
        <f>VLOOKUP(tLocTerm!B11,tLocFeature!$A$2:$CC$13,43,0)</f>
        <v>#N/A</v>
      </c>
      <c r="BX13" s="72" t="e">
        <f>VLOOKUP(tLocTerm!B11,tLocFeature!$A$2:$CC$13,41,0)</f>
        <v>#N/A</v>
      </c>
      <c r="BY13" s="68"/>
      <c r="BZ13" s="68"/>
      <c r="CA13" s="68"/>
      <c r="CB13" s="4" t="e">
        <f>VLOOKUP(tLocTerm!B11,tLocFeature!$A$2:$CC$13,5,0)</f>
        <v>#N/A</v>
      </c>
      <c r="CC13" s="4" t="e">
        <f>VLOOKUP(tLocTerm!$B11,tLocFeature!$A$2:$CC$13,CC$2,0)</f>
        <v>#N/A</v>
      </c>
      <c r="CD13" s="4" t="e">
        <f>VLOOKUP(tLocTerm!$B11,tLocFeature!$A$2:$CC$13,CD$2,0)</f>
        <v>#N/A</v>
      </c>
      <c r="CE13" s="4" t="e">
        <f>VLOOKUP(tLocTerm!$B11,tLocFeature!$A$2:$CC$13,CE$2,0)</f>
        <v>#N/A</v>
      </c>
      <c r="CF13" s="4" t="e">
        <f>VLOOKUP(tLocTerm!$B11,tLocFeature!$A$2:$CC$13,CF$2,0)</f>
        <v>#N/A</v>
      </c>
      <c r="CG13" s="4" t="e">
        <f>VLOOKUP(tLocTerm!$B11,tLocFeature!$A$2:$CC$13,CG$2,0)</f>
        <v>#N/A</v>
      </c>
      <c r="CH13" s="4" t="e">
        <f>VLOOKUP(tLocTerm!$B11,tLocFeature!$A$2:$CC$13,CH$2,0)</f>
        <v>#N/A</v>
      </c>
      <c r="CI13" s="4" t="e">
        <f>VLOOKUP(tLocTerm!$B11,tLocFeature!$A$2:$CC$13,CI$2,0)</f>
        <v>#N/A</v>
      </c>
      <c r="CJ13" s="4" t="e">
        <f>VLOOKUP(tLocTerm!$B11,tLocFeature!$A$2:$CC$13,CJ$2,0)</f>
        <v>#N/A</v>
      </c>
      <c r="CK13" s="68"/>
      <c r="CL13" s="4" t="e">
        <f>VLOOKUP(tLocTerm!$B11,tLocFeature!$A$2:$CC$13,CL$2,0)</f>
        <v>#N/A</v>
      </c>
      <c r="CM13" s="4" t="e">
        <f>VLOOKUP(tLocTerm!$B11,tLocFeature!$A$2:$CC$13,CM$2,0)</f>
        <v>#N/A</v>
      </c>
      <c r="CN13" s="4" t="e">
        <f>VLOOKUP(tLocTerm!$B11,tLocFeature!$A$2:$CC$13,CN$2,0)</f>
        <v>#N/A</v>
      </c>
      <c r="CO13" s="4" t="e">
        <f>VLOOKUP(tLocTerm!$B11,tLocFeature!$A$2:$CC$13,CO$2,0)</f>
        <v>#N/A</v>
      </c>
      <c r="CP13" s="4" t="e">
        <f>VLOOKUP(tLocTerm!$B11,tLocFeature!$A$2:$CC$13,CP$2,0)</f>
        <v>#N/A</v>
      </c>
      <c r="CQ13" s="4" t="e">
        <f>VLOOKUP(tLocTerm!$B11,tLocFeature!$A$2:$CC$13,CQ$2,0)</f>
        <v>#N/A</v>
      </c>
      <c r="CR13" s="4" t="e">
        <f>VLOOKUP(tLocTerm!$B11,tLocFeature!$A$2:$CC$13,CR$2,0)</f>
        <v>#N/A</v>
      </c>
      <c r="CS13" s="4" t="e">
        <f>VLOOKUP(tLocTerm!$B11,tLocFeature!$A$2:$CC$13,CS$2,0)</f>
        <v>#N/A</v>
      </c>
      <c r="CT13" s="68"/>
      <c r="CU13" s="4" t="e">
        <f>VLOOKUP(tLocTerm!$B11,tLocFeature!$A$2:$CC$13,CU$2,0)</f>
        <v>#N/A</v>
      </c>
      <c r="CV13" s="68"/>
      <c r="CW13" s="4" t="e">
        <f>VLOOKUP(tLocTerm!$B11,tLocFeature!$A$2:$CC$13,CW$2,0)</f>
        <v>#N/A</v>
      </c>
      <c r="CX13" s="4" t="e">
        <f>VLOOKUP(tLocTerm!$B11,tLocFeature!$A$2:$CC$13,CX$2,0)</f>
        <v>#N/A</v>
      </c>
      <c r="CY13" s="4" t="e">
        <f>VLOOKUP(tLocTerm!$B11,tLocFeature!$A$2:$CC$13,CY$2,0)</f>
        <v>#N/A</v>
      </c>
      <c r="CZ13" s="4" t="e">
        <f>VLOOKUP(tLocTerm!$B11,tLocFeature!$A$2:$CC$13,CZ$2,0)</f>
        <v>#N/A</v>
      </c>
      <c r="DA13" s="4" t="e">
        <f>VLOOKUP(tLocTerm!$B11,tLocFeature!$A$2:$CC$13,DA$2,0)</f>
        <v>#N/A</v>
      </c>
      <c r="DB13" s="4" t="e">
        <f>VLOOKUP(tLocTerm!$B11,tLocFeature!$A$2:$CC$13,DB$2,0)</f>
        <v>#N/A</v>
      </c>
      <c r="DC13" s="68"/>
      <c r="DD13" s="4" t="e">
        <f>VLOOKUP(tLocTerm!$B11,tLocFeature!$A$2:$CC$13,DD$2,0)</f>
        <v>#N/A</v>
      </c>
      <c r="DE13" s="4" t="e">
        <f>VLOOKUP(tLocTerm!$B11,tLocFeature!$A$2:$CC$13,DE$2,0)</f>
        <v>#N/A</v>
      </c>
      <c r="DF13" s="68"/>
      <c r="DG13" s="4" t="e">
        <f>VLOOKUP(tLocTerm!$B11,tLocFeature!$A$2:$CC$13,DG$2,0)</f>
        <v>#N/A</v>
      </c>
      <c r="DH13" s="68"/>
      <c r="DI13" s="68"/>
      <c r="DJ13" s="4" t="e">
        <f>VLOOKUP(tLocTerm!$B11,tLocFeature!$A$2:$CC$13,DJ$2,0)</f>
        <v>#N/A</v>
      </c>
      <c r="DK13" s="4" t="e">
        <f>VLOOKUP(tLocTerm!$B11,tLocFeature!$A$2:$CC$13,DK$2,0)</f>
        <v>#N/A</v>
      </c>
      <c r="DL13" s="68"/>
      <c r="DM13" s="4" t="e">
        <f>VLOOKUP(tLocTerm!$B11,tLocFeature!$A$2:$CC$13,DM$2,0)</f>
        <v>#N/A</v>
      </c>
      <c r="DN13" s="4" t="e">
        <f>VLOOKUP(tLocTerm!$B11,tLocFeature!$A$2:$CC$13,DN$2,0)</f>
        <v>#N/A</v>
      </c>
      <c r="DO13" s="4" t="e">
        <f>VLOOKUP(tLocTerm!$B11,tLocFeature!$A$2:$CC$13,DO$2,0)</f>
        <v>#N/A</v>
      </c>
      <c r="DP13" s="4" t="e">
        <f>VLOOKUP(tLocTerm!$B11,tLocFeature!$A$2:$CC$13,DP$2,0)</f>
        <v>#N/A</v>
      </c>
      <c r="DQ13" s="4" t="e">
        <f>VLOOKUP(tLocTerm!$B11,tLocFeature!$A$2:$CC$13,DQ$2,0)</f>
        <v>#N/A</v>
      </c>
      <c r="DR13" s="4" t="e">
        <f>VLOOKUP(tLocTerm!$B11,tLocFeature!$A$2:$CC$13,DR$2,0)</f>
        <v>#N/A</v>
      </c>
      <c r="DS13" s="4" t="e">
        <f>VLOOKUP(tLocTerm!$B11,tLocFeature!$A$2:$CC$13,DS$2,0)</f>
        <v>#N/A</v>
      </c>
      <c r="DT13" s="68"/>
      <c r="DU13" s="68"/>
      <c r="DV13" s="4" t="e">
        <f>VLOOKUP(tLocTerm!$B11,tLocFeature!$A$2:$CC$13,DV$2,0)</f>
        <v>#N/A</v>
      </c>
      <c r="DW13" s="68"/>
      <c r="DX13" s="4" t="e">
        <f>VLOOKUP(tLocTerm!$B11,tLocFeature!$A$2:$CC$13,DX$2,0)</f>
        <v>#N/A</v>
      </c>
      <c r="DY13" s="4" t="e">
        <f>VLOOKUP(tLocTerm!$B11,tLocFeature!$A$2:$CC$13,DY$2,0)</f>
        <v>#N/A</v>
      </c>
      <c r="DZ13" s="4" t="e">
        <f>VLOOKUP(tLocTerm!$B11,tLocFeature!$A$2:$CC$13,DZ$2,0)</f>
        <v>#N/A</v>
      </c>
      <c r="EA13" s="4">
        <v>1</v>
      </c>
      <c r="EB13" s="68"/>
      <c r="EC13" s="4" t="e">
        <f>VLOOKUP(tLocTerm!$B11,tLocFeature!$A$2:$CC$13,EC$2,0)</f>
        <v>#N/A</v>
      </c>
      <c r="ED13" s="4" t="e">
        <f>VLOOKUP(tLocTerm!$B11,tLocFeature!$A$2:$CC$13,ED$2,0)</f>
        <v>#N/A</v>
      </c>
      <c r="EE13" t="str">
        <f>VLOOKUP(tLocTerm!B11,tLocation!$A$3:$BE$17,56,0)</f>
        <v>NULL</v>
      </c>
      <c r="EF13" t="str">
        <f>VLOOKUP(tLocTerm!B11,tLocation!$A$3:$BE$17,57,0)</f>
        <v>NULL</v>
      </c>
      <c r="EG13" s="68"/>
      <c r="EH13" s="4" t="e">
        <f>VLOOKUP(tLocTerm!$B11,tLocFeature!$A$2:$CC$13,EH$2,0)</f>
        <v>#N/A</v>
      </c>
      <c r="EI13" s="4" t="e">
        <f>VLOOKUP(tLocTerm!$B11,tLocFeature!$A$2:$CC$13,EI$2,0)</f>
        <v>#N/A</v>
      </c>
      <c r="EJ13" s="68"/>
      <c r="EK13" s="68"/>
      <c r="EL13" s="68"/>
      <c r="EM13" s="68"/>
      <c r="EN13" s="68"/>
      <c r="EO13" s="68"/>
      <c r="EP13" s="4" t="e">
        <f>VLOOKUP(tLocTerm!$B11,tLocFeature!$A$2:$CC$13,EP$2,0)</f>
        <v>#N/A</v>
      </c>
      <c r="EQ13" s="4" t="e">
        <f>VLOOKUP(tLocTerm!$B11,tLocFeature!$A$2:$CC$13,EQ$2,0)</f>
        <v>#N/A</v>
      </c>
      <c r="ER13" s="68"/>
      <c r="ES13" s="4" t="e">
        <f>VLOOKUP(tLocTerm!$B11,tLocFeature!$A$2:$CC$13,ES$2,0)</f>
        <v>#N/A</v>
      </c>
      <c r="ET13" s="4" t="e">
        <f>VLOOKUP(tLocTerm!$B11,tLocFeature!$A$2:$CC$13,ET$2,0)</f>
        <v>#N/A</v>
      </c>
      <c r="EU13" s="4" t="e">
        <f>VLOOKUP(tLocTerm!$B11,tLocFeature!$A$2:$CC$13,EU$2,0)</f>
        <v>#N/A</v>
      </c>
      <c r="EV13" s="4" t="e">
        <f>VLOOKUP(tLocTerm!$B11,tLocFeature!$A$2:$CC$13,EV$2,0)</f>
        <v>#N/A</v>
      </c>
      <c r="EW13" s="4" t="e">
        <f>VLOOKUP(tLocTerm!$B11,tLocFeature!$A$2:$CC$13,EW$2,0)</f>
        <v>#N/A</v>
      </c>
      <c r="EX13" s="4" t="e">
        <f>VLOOKUP(tLocTerm!$B11,tLocFeature!$A$2:$CC$13,EX$2,0)</f>
        <v>#N/A</v>
      </c>
      <c r="EY13" s="68"/>
      <c r="EZ13" s="68"/>
      <c r="FA13" s="70">
        <v>0</v>
      </c>
      <c r="FB13" s="70">
        <f>IF(tLocTerm!L11&gt;=0,0,1)</f>
        <v>0</v>
      </c>
      <c r="FC13" s="70">
        <f>IF(tLocTerm!K11="C", tLocTerm!L11,0)</f>
        <v>0</v>
      </c>
      <c r="FD13" s="70">
        <v>0</v>
      </c>
      <c r="FE13" s="70">
        <v>0</v>
      </c>
      <c r="FF13" s="70">
        <v>0</v>
      </c>
      <c r="FG13" s="70">
        <f>IF(tLocTerm!M11&gt;=0,0,1)</f>
        <v>0</v>
      </c>
      <c r="FH13" s="70">
        <f>IF(tLocTerm!K11="C", tLocTerm!M11,0)</f>
        <v>0</v>
      </c>
      <c r="FI13" s="70">
        <v>0</v>
      </c>
      <c r="FJ13" s="70">
        <v>0</v>
      </c>
      <c r="FK13" s="70">
        <v>0</v>
      </c>
      <c r="FL13" s="70">
        <f>IF(tLocTerm!N11&gt;=0,0,1)</f>
        <v>0</v>
      </c>
      <c r="FM13" s="70">
        <f>IF(tLocTerm!K11="C", tLocTerm!N11,0)</f>
        <v>0</v>
      </c>
      <c r="FN13" s="70">
        <v>0</v>
      </c>
      <c r="FO13" s="70">
        <v>0</v>
      </c>
      <c r="FP13" s="70">
        <v>0</v>
      </c>
      <c r="FQ13" s="70">
        <f>IF(tLocTerm!O11&gt;=0,0,1)</f>
        <v>0</v>
      </c>
      <c r="FR13" s="70">
        <f>IF(tLocTerm!K11="C", tLocTerm!O11,0)</f>
        <v>0</v>
      </c>
      <c r="FS13" s="70">
        <v>0</v>
      </c>
      <c r="FT13" s="70">
        <v>0</v>
      </c>
      <c r="FU13" s="70">
        <v>0</v>
      </c>
      <c r="FV13" s="70">
        <v>0</v>
      </c>
      <c r="FW13" s="70">
        <v>0</v>
      </c>
      <c r="FX13" s="70">
        <v>0</v>
      </c>
      <c r="FY13" s="70">
        <v>0</v>
      </c>
      <c r="FZ13" s="70">
        <v>0</v>
      </c>
      <c r="GA13" s="70">
        <f>IF(tLocTerm!L11&gt;=0,0,1)</f>
        <v>0</v>
      </c>
      <c r="GB13" s="70">
        <f>IF(tLocTerm!K11="S", tLocTerm!L11,0)</f>
        <v>500000</v>
      </c>
      <c r="GC13" s="70">
        <v>0</v>
      </c>
      <c r="GD13" s="70">
        <v>0</v>
      </c>
      <c r="GE13" s="70">
        <v>0</v>
      </c>
      <c r="GF13" s="70">
        <f>IF(tLocTerm!G11&gt;=0,0,1)</f>
        <v>0</v>
      </c>
      <c r="GG13" s="70">
        <f>IF(tLocTerm!F11="C", tLocTerm!G11,0)</f>
        <v>0</v>
      </c>
      <c r="GH13" s="70">
        <v>0</v>
      </c>
      <c r="GI13" s="70">
        <f>IF(tLocTerm!H11&gt;=0,0,1)</f>
        <v>0</v>
      </c>
      <c r="GJ13" s="70">
        <f>IF(tLocTerm!F11="C", tLocTerm!H11,0)</f>
        <v>0</v>
      </c>
      <c r="GK13" s="70">
        <v>0</v>
      </c>
      <c r="GL13" s="70">
        <f>IF(tLocTerm!I11&gt;=0,0,1)</f>
        <v>0</v>
      </c>
      <c r="GM13" s="70">
        <f>IF(tLocTerm!F11="C", tLocTerm!I11,0)</f>
        <v>0</v>
      </c>
      <c r="GN13" s="70">
        <v>0</v>
      </c>
      <c r="GO13" s="70">
        <f>IF(tLocTerm!J11&gt;=0,0,1)</f>
        <v>0</v>
      </c>
      <c r="GP13" s="70">
        <f>IF(tLocTerm!F11="C", tLocTerm!J11,0)</f>
        <v>0</v>
      </c>
      <c r="GQ13" s="70">
        <v>0</v>
      </c>
      <c r="GR13" s="70">
        <v>0</v>
      </c>
      <c r="GS13" s="70">
        <v>0</v>
      </c>
      <c r="GT13" s="70">
        <v>0</v>
      </c>
      <c r="GU13" s="70">
        <f>IF(tLocTerm!G11&gt;=0,0,1)</f>
        <v>0</v>
      </c>
      <c r="GV13" s="70">
        <f>IF(tLocTerm!F11="S", tLocTerm!G11,0)</f>
        <v>15000000</v>
      </c>
      <c r="GW13" s="70">
        <v>0</v>
      </c>
    </row>
    <row r="14" spans="1:205" s="51" customFormat="1" x14ac:dyDescent="0.25">
      <c r="A14" s="65" t="str">
        <f>VLOOKUP(VLOOKUP(tLocTerm!B12,tLocation!$A$3:$C$17,3,0),tExpSet_tCntrct_tLayer!$A$2:$B$3,2,0)</f>
        <v>Columnwise</v>
      </c>
      <c r="B14" s="66">
        <f>VLOOKUP(VLOOKUP(tLocTerm!B12,tLocation!$A$3:$BT$17,2,0),tExpSet_tCntrct_tLayer!$A$10:$C$11,3,0)</f>
        <v>1</v>
      </c>
      <c r="C14" s="67">
        <f>VLOOKUP(tLocTerm!B12,tLocation!$A$3:$BT$17,5,0)</f>
        <v>3</v>
      </c>
      <c r="D14" s="67">
        <f>VLOOKUP(tLocTerm!B12,tLocation!$A$3:$BT$17,6,0)</f>
        <v>3</v>
      </c>
      <c r="E14" s="66">
        <f>VLOOKUP(tLocTerm!B12,tLocation!$A$3:$BT$17,18,0)</f>
        <v>0</v>
      </c>
      <c r="F14" s="68"/>
      <c r="G14" s="67" t="str">
        <f>VLOOKUP(tLocTerm!B12,tLocation!$A$3:$BT$17,19,0)</f>
        <v>NULL</v>
      </c>
      <c r="H14" s="67" t="str">
        <f>VLOOKUP(tLocTerm!B12,tLocation!$A$3:$BT$17,17,0)</f>
        <v>NULL</v>
      </c>
      <c r="I14" s="67">
        <f>VLOOKUP(tLocTerm!B12,tLocation!$A$3:$BT$17,4,0)</f>
        <v>0</v>
      </c>
      <c r="J14" s="69">
        <f>VLOOKUP(tLocTerm!B12,tLocation!$A$3:$BT$17,43,0)</f>
        <v>43466</v>
      </c>
      <c r="K14" s="69">
        <f>VLOOKUP(tLocTerm!B12,tLocation!$A$3:$BT$17,44,0)</f>
        <v>43831</v>
      </c>
      <c r="L14" s="66" t="e">
        <f>VLOOKUP(tLocTerm!B12,tLocFeature!$A$2:$CC$13,31,0)</f>
        <v>#N/A</v>
      </c>
      <c r="M14" s="68"/>
      <c r="N14" s="67" t="str">
        <f>VLOOKUP(tLocTerm!B12,tLocation!$A$3:$BT$17,22,0)</f>
        <v>US</v>
      </c>
      <c r="O14" s="67">
        <f>VLOOKUP(tLocTerm!B12,tLocation!$A$3:$BT$17,37,0)</f>
        <v>25.553799999999999</v>
      </c>
      <c r="P14" s="67">
        <f>VLOOKUP(tLocTerm!B12,tLocation!$A$3:$BT$17,38,0)</f>
        <v>-80.497069999999994</v>
      </c>
      <c r="Q14" s="67">
        <f>VLOOKUP(tLocTerm!B12,tLocation!$A$3:$BT$17,34,0)</f>
        <v>0</v>
      </c>
      <c r="R14" s="67">
        <f>VLOOKUP(tLocTerm!B12,tLocation!$A$3:$BT$17,30,0)</f>
        <v>33170</v>
      </c>
      <c r="S14" s="67">
        <f>VLOOKUP(tLocTerm!B12,tLocation!$A$3:$BT$17,35,0)</f>
        <v>0</v>
      </c>
      <c r="T14" s="67" t="str">
        <f>VLOOKUP(tLocTerm!B12,tLocation!$A$3:$BT$17,26,0)</f>
        <v>FL</v>
      </c>
      <c r="U14" s="67" t="str">
        <f>VLOOKUP(tLocTerm!B12,tLocation!$A$3:$BT$17,27,0)</f>
        <v>Florida</v>
      </c>
      <c r="V14" s="66" t="s">
        <v>784</v>
      </c>
      <c r="W14" s="66" t="str">
        <f>VLOOKUP(C14,tLocation!$E$3:$AC$17,25,0)</f>
        <v>Miami-Dade</v>
      </c>
      <c r="X14" s="66" t="s">
        <v>783</v>
      </c>
      <c r="Y14" s="66" t="str">
        <f>VLOOKUP(C14,tLocation!$E$3:$AG$17,29,0)</f>
        <v>NULL</v>
      </c>
      <c r="Z14" s="66"/>
      <c r="AA14" s="66"/>
      <c r="AB14" s="66"/>
      <c r="AC14" s="66"/>
      <c r="AD14" s="66"/>
      <c r="AE14" s="66"/>
      <c r="AF14" s="66">
        <f>VLOOKUP(VLOOKUP(tLocTerm!B12,tLocation!$A$3:$BT$17,41,0),ForPerilLookUp!$L$2:$M$9,2,0)</f>
        <v>20</v>
      </c>
      <c r="AG14" s="68"/>
      <c r="AH14" s="67" t="str">
        <f>VLOOKUP(tLocTerm!B12,tLocation!$A$3:$BT$17,42,0)</f>
        <v>GEO</v>
      </c>
      <c r="AI14" s="67" t="str">
        <f>VLOOKUP(tLocTerm!B12,tLocation!$A$3:$BT$17,48,0)</f>
        <v>AIR</v>
      </c>
      <c r="AJ14" s="67">
        <f>VLOOKUP(tLocTerm!B12,tLocation!$A$3:$BT$17,49,0)</f>
        <v>311</v>
      </c>
      <c r="AK14" s="67" t="str">
        <f>VLOOKUP(tLocTerm!B12,tLocation!$A$3:$BT$17,50,0)</f>
        <v>AIR</v>
      </c>
      <c r="AL14" s="67">
        <f>VLOOKUP(tLocTerm!B12,tLocation!$A$3:$BT$17,51,0)</f>
        <v>100</v>
      </c>
      <c r="AM14" s="66">
        <f>VLOOKUP(VLOOKUP(tLocTerm!B12,tLocation!$A$3:$BT$17,45,0),ForPerilLookUp!$AC$2:$AD$172,2)</f>
        <v>1100</v>
      </c>
      <c r="AN14" s="66">
        <f>VLOOKUP(VLOOKUP(tLocTerm!B12,tLocation!$A$3:$BT$17,46,0),ForPerilLookUp!$Z$2:$AA$186,2)</f>
        <v>5000</v>
      </c>
      <c r="AO14" s="67">
        <f>VLOOKUP(tLocTerm!B12,tLocation!$A$3:$BT$17,54,0)</f>
        <v>0</v>
      </c>
      <c r="AP14" s="67">
        <f>VLOOKUP(tLocTerm!B12,tLocation!$A$3:$BT$17,55,0)</f>
        <v>0</v>
      </c>
      <c r="AQ14" s="67">
        <f>VLOOKUP(tLocTerm!B12,tLocation!$A$3:$BT$17,53,0)</f>
        <v>1</v>
      </c>
      <c r="AR14" s="67">
        <f>VLOOKUP(tLocTerm!B12,tLocation!$A$3:$BT$17,58,0)</f>
        <v>1</v>
      </c>
      <c r="AS14" s="66">
        <f>VLOOKUP(VLOOKUP(tLocTerm!B12,tLocation!$A$3:$BT$17,59,0),ForPerilLookUp!$O$3:$Q$8,3,0)</f>
        <v>11</v>
      </c>
      <c r="AT14" s="67">
        <f>VLOOKUP(tLocTerm!B12,tLocation!$A$3:$BT$17,65,0)</f>
        <v>0</v>
      </c>
      <c r="AU14" s="67">
        <f>VLOOKUP(tLocTerm!B12,tLocation!$A$3:$BT$17,66,0)</f>
        <v>0</v>
      </c>
      <c r="AV14" s="67">
        <f>VLOOKUP(tLocTerm!B12,tLocation!$A$3:$BT$17,67,0)</f>
        <v>0</v>
      </c>
      <c r="AW14" s="67">
        <f>VLOOKUP(tLocTerm!B12,tLocation!$A$3:$BT$17,68,0)</f>
        <v>0</v>
      </c>
      <c r="AX14" s="67">
        <f>VLOOKUP(tLocTerm!B12,tLocation!$A$3:$BT$17,69,0)</f>
        <v>0</v>
      </c>
      <c r="AY14" s="68"/>
      <c r="AZ14" s="66" t="str">
        <f>VLOOKUP(VLOOKUP(VLOOKUP(tLocTerm!B12,tLocation!$A$3:$BT$17,2,0),tExpSet_tCntrct_tLayer!$A$10:$F$11,6,0),ForPerilLookUp!$E$2:$H$6,3,0)</f>
        <v>WSS;QEQ;QFF;OO1;QLS;BFR;QSL;XX1;WW2;MM1;QTS;BBF;ZZ1</v>
      </c>
      <c r="BA14" s="67">
        <f>VLOOKUP(tLocTerm!B12,tLocation!$A$3:$BT$17,7,0)</f>
        <v>50000000</v>
      </c>
      <c r="BB14" s="67">
        <f>VLOOKUP(tLocTerm!B12,tLocation!$A$3:$BT$17,8,0)</f>
        <v>0</v>
      </c>
      <c r="BC14" s="67">
        <f>VLOOKUP(tLocTerm!B12,tLocation!$A$3:$BT$17,9,0)</f>
        <v>10000000</v>
      </c>
      <c r="BD14" s="67">
        <f>VLOOKUP(tLocTerm!B12,tLocation!$A$3:$BT$17,10,0)</f>
        <v>5000000</v>
      </c>
      <c r="BE14" s="67">
        <f>VLOOKUP(tLocTerm!B12,tLocation!$A$3:$BT$17,11,0)</f>
        <v>365</v>
      </c>
      <c r="BF14" s="67" t="str">
        <f>VLOOKUP(tLocTerm!B12,tLocation!$A$3:$BT$17,15,0)</f>
        <v>USD</v>
      </c>
      <c r="BG14" s="67">
        <f>VLOOKUP(tLocTerm!B12,tLocation!$A$3:$BT$17,14,0)</f>
        <v>0</v>
      </c>
      <c r="BH14" s="68"/>
      <c r="BI14" s="68"/>
      <c r="BJ14" s="68"/>
      <c r="BK14" s="66">
        <f>VLOOKUP(tLocTerm!B12,tLocation!$A$3:$BT$17,71,0)</f>
        <v>0</v>
      </c>
      <c r="BL14" s="70">
        <f>tLocTerm!Q12*tLocTerm!R12</f>
        <v>1</v>
      </c>
      <c r="BM14" s="68"/>
      <c r="BN14" s="68"/>
      <c r="BO14" s="66">
        <f>VLOOKUP(CONCATENATE(tLocTerm!B12,"_",tLocTerm!C12,"_",tLocTerm!D12),ForCondNumber!$F$4:$J$27,5,0)</f>
        <v>3</v>
      </c>
      <c r="BP14" s="71">
        <v>1</v>
      </c>
      <c r="BQ14" s="70" t="str">
        <f>VLOOKUP(tLocTerm!D12,ForPerilLookUp!$E$2:$H$6,3,0)</f>
        <v>OO1</v>
      </c>
      <c r="BR14" s="68"/>
      <c r="BS14" s="68"/>
      <c r="BT14" s="68"/>
      <c r="BU14" s="68"/>
      <c r="BV14" s="72" t="e">
        <f>VLOOKUP(tLocTerm!B12,tLocFeature!$A$2:$CC$13,38,0)</f>
        <v>#N/A</v>
      </c>
      <c r="BW14" s="72" t="e">
        <f>VLOOKUP(tLocTerm!B12,tLocFeature!$A$2:$CC$13,43,0)</f>
        <v>#N/A</v>
      </c>
      <c r="BX14" s="72" t="e">
        <f>VLOOKUP(tLocTerm!B12,tLocFeature!$A$2:$CC$13,41,0)</f>
        <v>#N/A</v>
      </c>
      <c r="BY14" s="68"/>
      <c r="BZ14" s="68"/>
      <c r="CA14" s="68"/>
      <c r="CB14" s="4" t="e">
        <f>VLOOKUP(tLocTerm!B12,tLocFeature!$A$2:$CC$13,5,0)</f>
        <v>#N/A</v>
      </c>
      <c r="CC14" s="4" t="e">
        <f>VLOOKUP(tLocTerm!$B12,tLocFeature!$A$2:$CC$13,CC$2,0)</f>
        <v>#N/A</v>
      </c>
      <c r="CD14" s="4" t="e">
        <f>VLOOKUP(tLocTerm!$B12,tLocFeature!$A$2:$CC$13,CD$2,0)</f>
        <v>#N/A</v>
      </c>
      <c r="CE14" s="4" t="e">
        <f>VLOOKUP(tLocTerm!$B12,tLocFeature!$A$2:$CC$13,CE$2,0)</f>
        <v>#N/A</v>
      </c>
      <c r="CF14" s="4" t="e">
        <f>VLOOKUP(tLocTerm!$B12,tLocFeature!$A$2:$CC$13,CF$2,0)</f>
        <v>#N/A</v>
      </c>
      <c r="CG14" s="4" t="e">
        <f>VLOOKUP(tLocTerm!$B12,tLocFeature!$A$2:$CC$13,CG$2,0)</f>
        <v>#N/A</v>
      </c>
      <c r="CH14" s="4" t="e">
        <f>VLOOKUP(tLocTerm!$B12,tLocFeature!$A$2:$CC$13,CH$2,0)</f>
        <v>#N/A</v>
      </c>
      <c r="CI14" s="4" t="e">
        <f>VLOOKUP(tLocTerm!$B12,tLocFeature!$A$2:$CC$13,CI$2,0)</f>
        <v>#N/A</v>
      </c>
      <c r="CJ14" s="4" t="e">
        <f>VLOOKUP(tLocTerm!$B12,tLocFeature!$A$2:$CC$13,CJ$2,0)</f>
        <v>#N/A</v>
      </c>
      <c r="CK14" s="68"/>
      <c r="CL14" s="4" t="e">
        <f>VLOOKUP(tLocTerm!$B12,tLocFeature!$A$2:$CC$13,CL$2,0)</f>
        <v>#N/A</v>
      </c>
      <c r="CM14" s="4" t="e">
        <f>VLOOKUP(tLocTerm!$B12,tLocFeature!$A$2:$CC$13,CM$2,0)</f>
        <v>#N/A</v>
      </c>
      <c r="CN14" s="4" t="e">
        <f>VLOOKUP(tLocTerm!$B12,tLocFeature!$A$2:$CC$13,CN$2,0)</f>
        <v>#N/A</v>
      </c>
      <c r="CO14" s="4" t="e">
        <f>VLOOKUP(tLocTerm!$B12,tLocFeature!$A$2:$CC$13,CO$2,0)</f>
        <v>#N/A</v>
      </c>
      <c r="CP14" s="4" t="e">
        <f>VLOOKUP(tLocTerm!$B12,tLocFeature!$A$2:$CC$13,CP$2,0)</f>
        <v>#N/A</v>
      </c>
      <c r="CQ14" s="4" t="e">
        <f>VLOOKUP(tLocTerm!$B12,tLocFeature!$A$2:$CC$13,CQ$2,0)</f>
        <v>#N/A</v>
      </c>
      <c r="CR14" s="4" t="e">
        <f>VLOOKUP(tLocTerm!$B12,tLocFeature!$A$2:$CC$13,CR$2,0)</f>
        <v>#N/A</v>
      </c>
      <c r="CS14" s="4" t="e">
        <f>VLOOKUP(tLocTerm!$B12,tLocFeature!$A$2:$CC$13,CS$2,0)</f>
        <v>#N/A</v>
      </c>
      <c r="CT14" s="68"/>
      <c r="CU14" s="4" t="e">
        <f>VLOOKUP(tLocTerm!$B12,tLocFeature!$A$2:$CC$13,CU$2,0)</f>
        <v>#N/A</v>
      </c>
      <c r="CV14" s="68"/>
      <c r="CW14" s="4" t="e">
        <f>VLOOKUP(tLocTerm!$B12,tLocFeature!$A$2:$CC$13,CW$2,0)</f>
        <v>#N/A</v>
      </c>
      <c r="CX14" s="4" t="e">
        <f>VLOOKUP(tLocTerm!$B12,tLocFeature!$A$2:$CC$13,CX$2,0)</f>
        <v>#N/A</v>
      </c>
      <c r="CY14" s="4" t="e">
        <f>VLOOKUP(tLocTerm!$B12,tLocFeature!$A$2:$CC$13,CY$2,0)</f>
        <v>#N/A</v>
      </c>
      <c r="CZ14" s="4" t="e">
        <f>VLOOKUP(tLocTerm!$B12,tLocFeature!$A$2:$CC$13,CZ$2,0)</f>
        <v>#N/A</v>
      </c>
      <c r="DA14" s="4" t="e">
        <f>VLOOKUP(tLocTerm!$B12,tLocFeature!$A$2:$CC$13,DA$2,0)</f>
        <v>#N/A</v>
      </c>
      <c r="DB14" s="4" t="e">
        <f>VLOOKUP(tLocTerm!$B12,tLocFeature!$A$2:$CC$13,DB$2,0)</f>
        <v>#N/A</v>
      </c>
      <c r="DC14" s="68"/>
      <c r="DD14" s="4" t="e">
        <f>VLOOKUP(tLocTerm!$B12,tLocFeature!$A$2:$CC$13,DD$2,0)</f>
        <v>#N/A</v>
      </c>
      <c r="DE14" s="4" t="e">
        <f>VLOOKUP(tLocTerm!$B12,tLocFeature!$A$2:$CC$13,DE$2,0)</f>
        <v>#N/A</v>
      </c>
      <c r="DF14" s="68"/>
      <c r="DG14" s="4" t="e">
        <f>VLOOKUP(tLocTerm!$B12,tLocFeature!$A$2:$CC$13,DG$2,0)</f>
        <v>#N/A</v>
      </c>
      <c r="DH14" s="68"/>
      <c r="DI14" s="68"/>
      <c r="DJ14" s="4" t="e">
        <f>VLOOKUP(tLocTerm!$B12,tLocFeature!$A$2:$CC$13,DJ$2,0)</f>
        <v>#N/A</v>
      </c>
      <c r="DK14" s="4" t="e">
        <f>VLOOKUP(tLocTerm!$B12,tLocFeature!$A$2:$CC$13,DK$2,0)</f>
        <v>#N/A</v>
      </c>
      <c r="DL14" s="68"/>
      <c r="DM14" s="4" t="e">
        <f>VLOOKUP(tLocTerm!$B12,tLocFeature!$A$2:$CC$13,DM$2,0)</f>
        <v>#N/A</v>
      </c>
      <c r="DN14" s="4" t="e">
        <f>VLOOKUP(tLocTerm!$B12,tLocFeature!$A$2:$CC$13,DN$2,0)</f>
        <v>#N/A</v>
      </c>
      <c r="DO14" s="4" t="e">
        <f>VLOOKUP(tLocTerm!$B12,tLocFeature!$A$2:$CC$13,DO$2,0)</f>
        <v>#N/A</v>
      </c>
      <c r="DP14" s="4" t="e">
        <f>VLOOKUP(tLocTerm!$B12,tLocFeature!$A$2:$CC$13,DP$2,0)</f>
        <v>#N/A</v>
      </c>
      <c r="DQ14" s="4" t="e">
        <f>VLOOKUP(tLocTerm!$B12,tLocFeature!$A$2:$CC$13,DQ$2,0)</f>
        <v>#N/A</v>
      </c>
      <c r="DR14" s="4" t="e">
        <f>VLOOKUP(tLocTerm!$B12,tLocFeature!$A$2:$CC$13,DR$2,0)</f>
        <v>#N/A</v>
      </c>
      <c r="DS14" s="4" t="e">
        <f>VLOOKUP(tLocTerm!$B12,tLocFeature!$A$2:$CC$13,DS$2,0)</f>
        <v>#N/A</v>
      </c>
      <c r="DT14" s="68"/>
      <c r="DU14" s="68"/>
      <c r="DV14" s="4" t="e">
        <f>VLOOKUP(tLocTerm!$B12,tLocFeature!$A$2:$CC$13,DV$2,0)</f>
        <v>#N/A</v>
      </c>
      <c r="DW14" s="68"/>
      <c r="DX14" s="4" t="e">
        <f>VLOOKUP(tLocTerm!$B12,tLocFeature!$A$2:$CC$13,DX$2,0)</f>
        <v>#N/A</v>
      </c>
      <c r="DY14" s="4" t="e">
        <f>VLOOKUP(tLocTerm!$B12,tLocFeature!$A$2:$CC$13,DY$2,0)</f>
        <v>#N/A</v>
      </c>
      <c r="DZ14" s="4" t="e">
        <f>VLOOKUP(tLocTerm!$B12,tLocFeature!$A$2:$CC$13,DZ$2,0)</f>
        <v>#N/A</v>
      </c>
      <c r="EA14" s="4">
        <v>1</v>
      </c>
      <c r="EB14" s="68"/>
      <c r="EC14" s="4" t="e">
        <f>VLOOKUP(tLocTerm!$B12,tLocFeature!$A$2:$CC$13,EC$2,0)</f>
        <v>#N/A</v>
      </c>
      <c r="ED14" s="4" t="e">
        <f>VLOOKUP(tLocTerm!$B12,tLocFeature!$A$2:$CC$13,ED$2,0)</f>
        <v>#N/A</v>
      </c>
      <c r="EE14" t="str">
        <f>VLOOKUP(tLocTerm!B12,tLocation!$A$3:$BE$17,56,0)</f>
        <v>NULL</v>
      </c>
      <c r="EF14" t="str">
        <f>VLOOKUP(tLocTerm!B12,tLocation!$A$3:$BE$17,57,0)</f>
        <v>NULL</v>
      </c>
      <c r="EG14" s="68"/>
      <c r="EH14" s="4" t="e">
        <f>VLOOKUP(tLocTerm!$B12,tLocFeature!$A$2:$CC$13,EH$2,0)</f>
        <v>#N/A</v>
      </c>
      <c r="EI14" s="4" t="e">
        <f>VLOOKUP(tLocTerm!$B12,tLocFeature!$A$2:$CC$13,EI$2,0)</f>
        <v>#N/A</v>
      </c>
      <c r="EJ14" s="68"/>
      <c r="EK14" s="68"/>
      <c r="EL14" s="68"/>
      <c r="EM14" s="68"/>
      <c r="EN14" s="68"/>
      <c r="EO14" s="68"/>
      <c r="EP14" s="4" t="e">
        <f>VLOOKUP(tLocTerm!$B12,tLocFeature!$A$2:$CC$13,EP$2,0)</f>
        <v>#N/A</v>
      </c>
      <c r="EQ14" s="4" t="e">
        <f>VLOOKUP(tLocTerm!$B12,tLocFeature!$A$2:$CC$13,EQ$2,0)</f>
        <v>#N/A</v>
      </c>
      <c r="ER14" s="68"/>
      <c r="ES14" s="4" t="e">
        <f>VLOOKUP(tLocTerm!$B12,tLocFeature!$A$2:$CC$13,ES$2,0)</f>
        <v>#N/A</v>
      </c>
      <c r="ET14" s="4" t="e">
        <f>VLOOKUP(tLocTerm!$B12,tLocFeature!$A$2:$CC$13,ET$2,0)</f>
        <v>#N/A</v>
      </c>
      <c r="EU14" s="4" t="e">
        <f>VLOOKUP(tLocTerm!$B12,tLocFeature!$A$2:$CC$13,EU$2,0)</f>
        <v>#N/A</v>
      </c>
      <c r="EV14" s="4" t="e">
        <f>VLOOKUP(tLocTerm!$B12,tLocFeature!$A$2:$CC$13,EV$2,0)</f>
        <v>#N/A</v>
      </c>
      <c r="EW14" s="4" t="e">
        <f>VLOOKUP(tLocTerm!$B12,tLocFeature!$A$2:$CC$13,EW$2,0)</f>
        <v>#N/A</v>
      </c>
      <c r="EX14" s="4" t="e">
        <f>VLOOKUP(tLocTerm!$B12,tLocFeature!$A$2:$CC$13,EX$2,0)</f>
        <v>#N/A</v>
      </c>
      <c r="EY14" s="68"/>
      <c r="EZ14" s="68"/>
      <c r="FA14" s="70">
        <v>0</v>
      </c>
      <c r="FB14" s="70">
        <f>IF(tLocTerm!L12&gt;=0,0,1)</f>
        <v>0</v>
      </c>
      <c r="FC14" s="70">
        <f>IF(tLocTerm!K12="C", tLocTerm!L12,0)</f>
        <v>0</v>
      </c>
      <c r="FD14" s="70">
        <v>0</v>
      </c>
      <c r="FE14" s="70">
        <v>0</v>
      </c>
      <c r="FF14" s="70">
        <v>0</v>
      </c>
      <c r="FG14" s="70">
        <f>IF(tLocTerm!M12&gt;=0,0,1)</f>
        <v>0</v>
      </c>
      <c r="FH14" s="70">
        <f>IF(tLocTerm!K12="C", tLocTerm!M12,0)</f>
        <v>0</v>
      </c>
      <c r="FI14" s="70">
        <v>0</v>
      </c>
      <c r="FJ14" s="70">
        <v>0</v>
      </c>
      <c r="FK14" s="70">
        <v>0</v>
      </c>
      <c r="FL14" s="70">
        <f>IF(tLocTerm!N12&gt;=0,0,1)</f>
        <v>0</v>
      </c>
      <c r="FM14" s="70">
        <f>IF(tLocTerm!K12="C", tLocTerm!N12,0)</f>
        <v>0</v>
      </c>
      <c r="FN14" s="70">
        <v>0</v>
      </c>
      <c r="FO14" s="70">
        <v>0</v>
      </c>
      <c r="FP14" s="70">
        <v>0</v>
      </c>
      <c r="FQ14" s="70">
        <f>IF(tLocTerm!O12&gt;=0,0,1)</f>
        <v>0</v>
      </c>
      <c r="FR14" s="70">
        <f>IF(tLocTerm!K12="C", tLocTerm!O12,0)</f>
        <v>0</v>
      </c>
      <c r="FS14" s="70">
        <v>0</v>
      </c>
      <c r="FT14" s="70">
        <v>0</v>
      </c>
      <c r="FU14" s="70">
        <v>0</v>
      </c>
      <c r="FV14" s="70">
        <v>0</v>
      </c>
      <c r="FW14" s="70">
        <v>0</v>
      </c>
      <c r="FX14" s="70">
        <v>0</v>
      </c>
      <c r="FY14" s="70">
        <v>0</v>
      </c>
      <c r="FZ14" s="70">
        <v>0</v>
      </c>
      <c r="GA14" s="70">
        <f>IF(tLocTerm!L12&gt;=0,0,1)</f>
        <v>0</v>
      </c>
      <c r="GB14" s="70">
        <f>IF(tLocTerm!K12="S", tLocTerm!L12,0)</f>
        <v>25000</v>
      </c>
      <c r="GC14" s="70">
        <v>0</v>
      </c>
      <c r="GD14" s="70">
        <v>0</v>
      </c>
      <c r="GE14" s="70">
        <v>0</v>
      </c>
      <c r="GF14" s="70">
        <f>IF(tLocTerm!G12&gt;=0,0,1)</f>
        <v>0</v>
      </c>
      <c r="GG14" s="70">
        <f>IF(tLocTerm!F12="C", tLocTerm!G12,0)</f>
        <v>0</v>
      </c>
      <c r="GH14" s="70">
        <v>0</v>
      </c>
      <c r="GI14" s="70">
        <f>IF(tLocTerm!H12&gt;=0,0,1)</f>
        <v>0</v>
      </c>
      <c r="GJ14" s="70">
        <f>IF(tLocTerm!F12="C", tLocTerm!H12,0)</f>
        <v>0</v>
      </c>
      <c r="GK14" s="70">
        <v>0</v>
      </c>
      <c r="GL14" s="70">
        <f>IF(tLocTerm!I12&gt;=0,0,1)</f>
        <v>0</v>
      </c>
      <c r="GM14" s="70">
        <f>IF(tLocTerm!F12="C", tLocTerm!I12,0)</f>
        <v>0</v>
      </c>
      <c r="GN14" s="70">
        <v>0</v>
      </c>
      <c r="GO14" s="70">
        <f>IF(tLocTerm!J12&gt;=0,0,1)</f>
        <v>0</v>
      </c>
      <c r="GP14" s="70">
        <f>IF(tLocTerm!F12="C", tLocTerm!J12,0)</f>
        <v>0</v>
      </c>
      <c r="GQ14" s="70">
        <v>0</v>
      </c>
      <c r="GR14" s="70">
        <v>0</v>
      </c>
      <c r="GS14" s="70">
        <v>0</v>
      </c>
      <c r="GT14" s="70">
        <v>0</v>
      </c>
      <c r="GU14" s="70">
        <f>IF(tLocTerm!G12&gt;=0,0,1)</f>
        <v>0</v>
      </c>
      <c r="GV14" s="70">
        <f>IF(tLocTerm!F12="S", tLocTerm!G12,0)</f>
        <v>1500000</v>
      </c>
      <c r="GW14" s="70">
        <v>0</v>
      </c>
    </row>
    <row r="15" spans="1:205" s="53" customFormat="1" x14ac:dyDescent="0.25">
      <c r="A15" s="73" t="str">
        <f>VLOOKUP(VLOOKUP(tLocTerm!B13,tLocation!$A$3:$C$17,3,0),tExpSet_tCntrct_tLayer!$A$2:$B$3,2,0)</f>
        <v>Columnwise</v>
      </c>
      <c r="B15" s="74">
        <f>VLOOKUP(VLOOKUP(tLocTerm!B13,tLocation!$A$3:$BT$17,2,0),tExpSet_tCntrct_tLayer!$A$10:$C$11,3,0)</f>
        <v>1</v>
      </c>
      <c r="C15" s="75">
        <f>VLOOKUP(tLocTerm!B13,tLocation!$A$3:$BT$17,5,0)</f>
        <v>3</v>
      </c>
      <c r="D15" s="75">
        <f>VLOOKUP(tLocTerm!B13,tLocation!$A$3:$BT$17,6,0)</f>
        <v>3</v>
      </c>
      <c r="E15" s="74">
        <f>VLOOKUP(tLocTerm!B13,tLocation!$A$3:$BT$17,18,0)</f>
        <v>0</v>
      </c>
      <c r="F15" s="76"/>
      <c r="G15" s="75" t="str">
        <f>VLOOKUP(tLocTerm!B13,tLocation!$A$3:$BT$17,19,0)</f>
        <v>NULL</v>
      </c>
      <c r="H15" s="75" t="str">
        <f>VLOOKUP(tLocTerm!B13,tLocation!$A$3:$BT$17,17,0)</f>
        <v>NULL</v>
      </c>
      <c r="I15" s="75">
        <f>VLOOKUP(tLocTerm!B13,tLocation!$A$3:$BT$17,4,0)</f>
        <v>0</v>
      </c>
      <c r="J15" s="77">
        <f>VLOOKUP(tLocTerm!B13,tLocation!$A$3:$BT$17,43,0)</f>
        <v>43466</v>
      </c>
      <c r="K15" s="77">
        <f>VLOOKUP(tLocTerm!B13,tLocation!$A$3:$BT$17,44,0)</f>
        <v>43831</v>
      </c>
      <c r="L15" s="74" t="e">
        <f>VLOOKUP(tLocTerm!B13,tLocFeature!$A$2:$CC$13,31,0)</f>
        <v>#N/A</v>
      </c>
      <c r="M15" s="76"/>
      <c r="N15" s="75" t="str">
        <f>VLOOKUP(tLocTerm!B13,tLocation!$A$3:$BT$17,22,0)</f>
        <v>US</v>
      </c>
      <c r="O15" s="75">
        <f>VLOOKUP(tLocTerm!B13,tLocation!$A$3:$BT$17,37,0)</f>
        <v>25.553799999999999</v>
      </c>
      <c r="P15" s="75">
        <f>VLOOKUP(tLocTerm!B13,tLocation!$A$3:$BT$17,38,0)</f>
        <v>-80.497069999999994</v>
      </c>
      <c r="Q15" s="75">
        <f>VLOOKUP(tLocTerm!B13,tLocation!$A$3:$BT$17,34,0)</f>
        <v>0</v>
      </c>
      <c r="R15" s="75">
        <f>VLOOKUP(tLocTerm!B13,tLocation!$A$3:$BT$17,30,0)</f>
        <v>33170</v>
      </c>
      <c r="S15" s="75">
        <f>VLOOKUP(tLocTerm!B13,tLocation!$A$3:$BT$17,35,0)</f>
        <v>0</v>
      </c>
      <c r="T15" s="75" t="str">
        <f>VLOOKUP(tLocTerm!B13,tLocation!$A$3:$BT$17,26,0)</f>
        <v>FL</v>
      </c>
      <c r="U15" s="75" t="str">
        <f>VLOOKUP(tLocTerm!B13,tLocation!$A$3:$BT$17,27,0)</f>
        <v>Florida</v>
      </c>
      <c r="V15" s="74" t="s">
        <v>784</v>
      </c>
      <c r="W15" s="74" t="str">
        <f>VLOOKUP(C15,tLocation!$E$3:$AC$17,25,0)</f>
        <v>Miami-Dade</v>
      </c>
      <c r="X15" s="74" t="s">
        <v>783</v>
      </c>
      <c r="Y15" s="74" t="str">
        <f>VLOOKUP(C15,tLocation!$E$3:$AG$17,29,0)</f>
        <v>NULL</v>
      </c>
      <c r="Z15" s="74"/>
      <c r="AA15" s="74"/>
      <c r="AB15" s="74"/>
      <c r="AC15" s="74"/>
      <c r="AD15" s="74"/>
      <c r="AE15" s="74"/>
      <c r="AF15" s="74">
        <f>VLOOKUP(VLOOKUP(tLocTerm!B13,tLocation!$A$3:$BT$17,41,0),ForPerilLookUp!$L$2:$M$9,2,0)</f>
        <v>20</v>
      </c>
      <c r="AG15" s="76"/>
      <c r="AH15" s="75" t="str">
        <f>VLOOKUP(tLocTerm!B13,tLocation!$A$3:$BT$17,42,0)</f>
        <v>GEO</v>
      </c>
      <c r="AI15" s="75" t="str">
        <f>VLOOKUP(tLocTerm!B13,tLocation!$A$3:$BT$17,48,0)</f>
        <v>AIR</v>
      </c>
      <c r="AJ15" s="75">
        <f>VLOOKUP(tLocTerm!B13,tLocation!$A$3:$BT$17,49,0)</f>
        <v>311</v>
      </c>
      <c r="AK15" s="75" t="str">
        <f>VLOOKUP(tLocTerm!B13,tLocation!$A$3:$BT$17,50,0)</f>
        <v>AIR</v>
      </c>
      <c r="AL15" s="75">
        <f>VLOOKUP(tLocTerm!B13,tLocation!$A$3:$BT$17,51,0)</f>
        <v>100</v>
      </c>
      <c r="AM15" s="74">
        <f>VLOOKUP(VLOOKUP(tLocTerm!B13,tLocation!$A$3:$BT$17,45,0),ForPerilLookUp!$AC$2:$AD$172,2)</f>
        <v>1100</v>
      </c>
      <c r="AN15" s="74">
        <f>VLOOKUP(VLOOKUP(tLocTerm!B13,tLocation!$A$3:$BT$17,46,0),ForPerilLookUp!$Z$2:$AA$186,2)</f>
        <v>5000</v>
      </c>
      <c r="AO15" s="75">
        <f>VLOOKUP(tLocTerm!B13,tLocation!$A$3:$BT$17,54,0)</f>
        <v>0</v>
      </c>
      <c r="AP15" s="75">
        <f>VLOOKUP(tLocTerm!B13,tLocation!$A$3:$BT$17,55,0)</f>
        <v>0</v>
      </c>
      <c r="AQ15" s="75">
        <f>VLOOKUP(tLocTerm!B13,tLocation!$A$3:$BT$17,53,0)</f>
        <v>1</v>
      </c>
      <c r="AR15" s="75">
        <f>VLOOKUP(tLocTerm!B13,tLocation!$A$3:$BT$17,58,0)</f>
        <v>1</v>
      </c>
      <c r="AS15" s="74">
        <f>VLOOKUP(VLOOKUP(tLocTerm!B13,tLocation!$A$3:$BT$17,59,0),ForPerilLookUp!$O$3:$Q$8,3,0)</f>
        <v>11</v>
      </c>
      <c r="AT15" s="75">
        <f>VLOOKUP(tLocTerm!B13,tLocation!$A$3:$BT$17,65,0)</f>
        <v>0</v>
      </c>
      <c r="AU15" s="75">
        <f>VLOOKUP(tLocTerm!B13,tLocation!$A$3:$BT$17,66,0)</f>
        <v>0</v>
      </c>
      <c r="AV15" s="75">
        <f>VLOOKUP(tLocTerm!B13,tLocation!$A$3:$BT$17,67,0)</f>
        <v>0</v>
      </c>
      <c r="AW15" s="75">
        <f>VLOOKUP(tLocTerm!B13,tLocation!$A$3:$BT$17,68,0)</f>
        <v>0</v>
      </c>
      <c r="AX15" s="75">
        <f>VLOOKUP(tLocTerm!B13,tLocation!$A$3:$BT$17,69,0)</f>
        <v>0</v>
      </c>
      <c r="AY15" s="76"/>
      <c r="AZ15" s="74" t="str">
        <f>VLOOKUP(VLOOKUP(VLOOKUP(tLocTerm!B13,tLocation!$A$3:$BT$17,2,0),tExpSet_tCntrct_tLayer!$A$10:$F$11,6,0),ForPerilLookUp!$E$2:$H$6,3,0)</f>
        <v>WSS;QEQ;QFF;OO1;QLS;BFR;QSL;XX1;WW2;MM1;QTS;BBF;ZZ1</v>
      </c>
      <c r="BA15" s="75">
        <f>VLOOKUP(tLocTerm!B13,tLocation!$A$3:$BT$17,7,0)</f>
        <v>50000000</v>
      </c>
      <c r="BB15" s="75">
        <f>VLOOKUP(tLocTerm!B13,tLocation!$A$3:$BT$17,8,0)</f>
        <v>0</v>
      </c>
      <c r="BC15" s="75">
        <f>VLOOKUP(tLocTerm!B13,tLocation!$A$3:$BT$17,9,0)</f>
        <v>10000000</v>
      </c>
      <c r="BD15" s="75">
        <f>VLOOKUP(tLocTerm!B13,tLocation!$A$3:$BT$17,10,0)</f>
        <v>5000000</v>
      </c>
      <c r="BE15" s="75">
        <f>VLOOKUP(tLocTerm!B13,tLocation!$A$3:$BT$17,11,0)</f>
        <v>365</v>
      </c>
      <c r="BF15" s="75" t="str">
        <f>VLOOKUP(tLocTerm!B13,tLocation!$A$3:$BT$17,15,0)</f>
        <v>USD</v>
      </c>
      <c r="BG15" s="75">
        <f>VLOOKUP(tLocTerm!B13,tLocation!$A$3:$BT$17,14,0)</f>
        <v>0</v>
      </c>
      <c r="BH15" s="76"/>
      <c r="BI15" s="76"/>
      <c r="BJ15" s="76"/>
      <c r="BK15" s="74">
        <f>VLOOKUP(tLocTerm!B13,tLocation!$A$3:$BT$17,71,0)</f>
        <v>0</v>
      </c>
      <c r="BL15" s="78">
        <f>tLocTerm!Q13*tLocTerm!R13</f>
        <v>1</v>
      </c>
      <c r="BM15" s="76"/>
      <c r="BN15" s="76"/>
      <c r="BO15" s="74">
        <f>VLOOKUP(CONCATENATE(tLocTerm!B13,"_",tLocTerm!C13,"_",tLocTerm!D13),ForCondNumber!$F$4:$J$27,5,0)</f>
        <v>1</v>
      </c>
      <c r="BP15" s="79">
        <v>1</v>
      </c>
      <c r="BQ15" s="78" t="str">
        <f>VLOOKUP(tLocTerm!D13,ForPerilLookUp!$E$2:$H$6,3,0)</f>
        <v>BFR;XX1;MM1;ZZ1</v>
      </c>
      <c r="BR15" s="76"/>
      <c r="BS15" s="76"/>
      <c r="BT15" s="76"/>
      <c r="BU15" s="76"/>
      <c r="BV15" s="80" t="e">
        <f>VLOOKUP(tLocTerm!B13,tLocFeature!$A$2:$CC$13,38,0)</f>
        <v>#N/A</v>
      </c>
      <c r="BW15" s="80" t="e">
        <f>VLOOKUP(tLocTerm!B13,tLocFeature!$A$2:$CC$13,43,0)</f>
        <v>#N/A</v>
      </c>
      <c r="BX15" s="80" t="e">
        <f>VLOOKUP(tLocTerm!B13,tLocFeature!$A$2:$CC$13,41,0)</f>
        <v>#N/A</v>
      </c>
      <c r="BY15" s="76"/>
      <c r="BZ15" s="76"/>
      <c r="CA15" s="76"/>
      <c r="CB15" s="4" t="e">
        <f>VLOOKUP(tLocTerm!B13,tLocFeature!$A$2:$CC$13,5,0)</f>
        <v>#N/A</v>
      </c>
      <c r="CC15" s="4" t="e">
        <f>VLOOKUP(tLocTerm!$B13,tLocFeature!$A$2:$CC$13,CC$2,0)</f>
        <v>#N/A</v>
      </c>
      <c r="CD15" s="4" t="e">
        <f>VLOOKUP(tLocTerm!$B13,tLocFeature!$A$2:$CC$13,CD$2,0)</f>
        <v>#N/A</v>
      </c>
      <c r="CE15" s="4" t="e">
        <f>VLOOKUP(tLocTerm!$B13,tLocFeature!$A$2:$CC$13,CE$2,0)</f>
        <v>#N/A</v>
      </c>
      <c r="CF15" s="4" t="e">
        <f>VLOOKUP(tLocTerm!$B13,tLocFeature!$A$2:$CC$13,CF$2,0)</f>
        <v>#N/A</v>
      </c>
      <c r="CG15" s="4" t="e">
        <f>VLOOKUP(tLocTerm!$B13,tLocFeature!$A$2:$CC$13,CG$2,0)</f>
        <v>#N/A</v>
      </c>
      <c r="CH15" s="4" t="e">
        <f>VLOOKUP(tLocTerm!$B13,tLocFeature!$A$2:$CC$13,CH$2,0)</f>
        <v>#N/A</v>
      </c>
      <c r="CI15" s="4" t="e">
        <f>VLOOKUP(tLocTerm!$B13,tLocFeature!$A$2:$CC$13,CI$2,0)</f>
        <v>#N/A</v>
      </c>
      <c r="CJ15" s="4" t="e">
        <f>VLOOKUP(tLocTerm!$B13,tLocFeature!$A$2:$CC$13,CJ$2,0)</f>
        <v>#N/A</v>
      </c>
      <c r="CK15" s="76"/>
      <c r="CL15" s="4" t="e">
        <f>VLOOKUP(tLocTerm!$B13,tLocFeature!$A$2:$CC$13,CL$2,0)</f>
        <v>#N/A</v>
      </c>
      <c r="CM15" s="4" t="e">
        <f>VLOOKUP(tLocTerm!$B13,tLocFeature!$A$2:$CC$13,CM$2,0)</f>
        <v>#N/A</v>
      </c>
      <c r="CN15" s="4" t="e">
        <f>VLOOKUP(tLocTerm!$B13,tLocFeature!$A$2:$CC$13,CN$2,0)</f>
        <v>#N/A</v>
      </c>
      <c r="CO15" s="4" t="e">
        <f>VLOOKUP(tLocTerm!$B13,tLocFeature!$A$2:$CC$13,CO$2,0)</f>
        <v>#N/A</v>
      </c>
      <c r="CP15" s="4" t="e">
        <f>VLOOKUP(tLocTerm!$B13,tLocFeature!$A$2:$CC$13,CP$2,0)</f>
        <v>#N/A</v>
      </c>
      <c r="CQ15" s="4" t="e">
        <f>VLOOKUP(tLocTerm!$B13,tLocFeature!$A$2:$CC$13,CQ$2,0)</f>
        <v>#N/A</v>
      </c>
      <c r="CR15" s="4" t="e">
        <f>VLOOKUP(tLocTerm!$B13,tLocFeature!$A$2:$CC$13,CR$2,0)</f>
        <v>#N/A</v>
      </c>
      <c r="CS15" s="4" t="e">
        <f>VLOOKUP(tLocTerm!$B13,tLocFeature!$A$2:$CC$13,CS$2,0)</f>
        <v>#N/A</v>
      </c>
      <c r="CT15" s="76"/>
      <c r="CU15" s="4" t="e">
        <f>VLOOKUP(tLocTerm!$B13,tLocFeature!$A$2:$CC$13,CU$2,0)</f>
        <v>#N/A</v>
      </c>
      <c r="CV15" s="76"/>
      <c r="CW15" s="4" t="e">
        <f>VLOOKUP(tLocTerm!$B13,tLocFeature!$A$2:$CC$13,CW$2,0)</f>
        <v>#N/A</v>
      </c>
      <c r="CX15" s="4" t="e">
        <f>VLOOKUP(tLocTerm!$B13,tLocFeature!$A$2:$CC$13,CX$2,0)</f>
        <v>#N/A</v>
      </c>
      <c r="CY15" s="4" t="e">
        <f>VLOOKUP(tLocTerm!$B13,tLocFeature!$A$2:$CC$13,CY$2,0)</f>
        <v>#N/A</v>
      </c>
      <c r="CZ15" s="4" t="e">
        <f>VLOOKUP(tLocTerm!$B13,tLocFeature!$A$2:$CC$13,CZ$2,0)</f>
        <v>#N/A</v>
      </c>
      <c r="DA15" s="4" t="e">
        <f>VLOOKUP(tLocTerm!$B13,tLocFeature!$A$2:$CC$13,DA$2,0)</f>
        <v>#N/A</v>
      </c>
      <c r="DB15" s="4" t="e">
        <f>VLOOKUP(tLocTerm!$B13,tLocFeature!$A$2:$CC$13,DB$2,0)</f>
        <v>#N/A</v>
      </c>
      <c r="DC15" s="76"/>
      <c r="DD15" s="4" t="e">
        <f>VLOOKUP(tLocTerm!$B13,tLocFeature!$A$2:$CC$13,DD$2,0)</f>
        <v>#N/A</v>
      </c>
      <c r="DE15" s="4" t="e">
        <f>VLOOKUP(tLocTerm!$B13,tLocFeature!$A$2:$CC$13,DE$2,0)</f>
        <v>#N/A</v>
      </c>
      <c r="DF15" s="76"/>
      <c r="DG15" s="4" t="e">
        <f>VLOOKUP(tLocTerm!$B13,tLocFeature!$A$2:$CC$13,DG$2,0)</f>
        <v>#N/A</v>
      </c>
      <c r="DH15" s="76"/>
      <c r="DI15" s="76"/>
      <c r="DJ15" s="4" t="e">
        <f>VLOOKUP(tLocTerm!$B13,tLocFeature!$A$2:$CC$13,DJ$2,0)</f>
        <v>#N/A</v>
      </c>
      <c r="DK15" s="4" t="e">
        <f>VLOOKUP(tLocTerm!$B13,tLocFeature!$A$2:$CC$13,DK$2,0)</f>
        <v>#N/A</v>
      </c>
      <c r="DL15" s="76"/>
      <c r="DM15" s="4" t="e">
        <f>VLOOKUP(tLocTerm!$B13,tLocFeature!$A$2:$CC$13,DM$2,0)</f>
        <v>#N/A</v>
      </c>
      <c r="DN15" s="4" t="e">
        <f>VLOOKUP(tLocTerm!$B13,tLocFeature!$A$2:$CC$13,DN$2,0)</f>
        <v>#N/A</v>
      </c>
      <c r="DO15" s="4" t="e">
        <f>VLOOKUP(tLocTerm!$B13,tLocFeature!$A$2:$CC$13,DO$2,0)</f>
        <v>#N/A</v>
      </c>
      <c r="DP15" s="4" t="e">
        <f>VLOOKUP(tLocTerm!$B13,tLocFeature!$A$2:$CC$13,DP$2,0)</f>
        <v>#N/A</v>
      </c>
      <c r="DQ15" s="4" t="e">
        <f>VLOOKUP(tLocTerm!$B13,tLocFeature!$A$2:$CC$13,DQ$2,0)</f>
        <v>#N/A</v>
      </c>
      <c r="DR15" s="4" t="e">
        <f>VLOOKUP(tLocTerm!$B13,tLocFeature!$A$2:$CC$13,DR$2,0)</f>
        <v>#N/A</v>
      </c>
      <c r="DS15" s="4" t="e">
        <f>VLOOKUP(tLocTerm!$B13,tLocFeature!$A$2:$CC$13,DS$2,0)</f>
        <v>#N/A</v>
      </c>
      <c r="DT15" s="76"/>
      <c r="DU15" s="76"/>
      <c r="DV15" s="4" t="e">
        <f>VLOOKUP(tLocTerm!$B13,tLocFeature!$A$2:$CC$13,DV$2,0)</f>
        <v>#N/A</v>
      </c>
      <c r="DW15" s="76"/>
      <c r="DX15" s="4" t="e">
        <f>VLOOKUP(tLocTerm!$B13,tLocFeature!$A$2:$CC$13,DX$2,0)</f>
        <v>#N/A</v>
      </c>
      <c r="DY15" s="4" t="e">
        <f>VLOOKUP(tLocTerm!$B13,tLocFeature!$A$2:$CC$13,DY$2,0)</f>
        <v>#N/A</v>
      </c>
      <c r="DZ15" s="4" t="e">
        <f>VLOOKUP(tLocTerm!$B13,tLocFeature!$A$2:$CC$13,DZ$2,0)</f>
        <v>#N/A</v>
      </c>
      <c r="EA15" s="4">
        <v>1</v>
      </c>
      <c r="EB15" s="76"/>
      <c r="EC15" s="4" t="e">
        <f>VLOOKUP(tLocTerm!$B13,tLocFeature!$A$2:$CC$13,EC$2,0)</f>
        <v>#N/A</v>
      </c>
      <c r="ED15" s="4" t="e">
        <f>VLOOKUP(tLocTerm!$B13,tLocFeature!$A$2:$CC$13,ED$2,0)</f>
        <v>#N/A</v>
      </c>
      <c r="EE15" t="str">
        <f>VLOOKUP(tLocTerm!B13,tLocation!$A$3:$BE$17,56,0)</f>
        <v>NULL</v>
      </c>
      <c r="EF15" t="str">
        <f>VLOOKUP(tLocTerm!B13,tLocation!$A$3:$BE$17,57,0)</f>
        <v>NULL</v>
      </c>
      <c r="EG15" s="76"/>
      <c r="EH15" s="4" t="e">
        <f>VLOOKUP(tLocTerm!$B13,tLocFeature!$A$2:$CC$13,EH$2,0)</f>
        <v>#N/A</v>
      </c>
      <c r="EI15" s="4" t="e">
        <f>VLOOKUP(tLocTerm!$B13,tLocFeature!$A$2:$CC$13,EI$2,0)</f>
        <v>#N/A</v>
      </c>
      <c r="EJ15" s="76"/>
      <c r="EK15" s="76"/>
      <c r="EL15" s="76"/>
      <c r="EM15" s="76"/>
      <c r="EN15" s="76"/>
      <c r="EO15" s="76"/>
      <c r="EP15" s="4" t="e">
        <f>VLOOKUP(tLocTerm!$B13,tLocFeature!$A$2:$CC$13,EP$2,0)</f>
        <v>#N/A</v>
      </c>
      <c r="EQ15" s="4" t="e">
        <f>VLOOKUP(tLocTerm!$B13,tLocFeature!$A$2:$CC$13,EQ$2,0)</f>
        <v>#N/A</v>
      </c>
      <c r="ER15" s="76"/>
      <c r="ES15" s="4" t="e">
        <f>VLOOKUP(tLocTerm!$B13,tLocFeature!$A$2:$CC$13,ES$2,0)</f>
        <v>#N/A</v>
      </c>
      <c r="ET15" s="4" t="e">
        <f>VLOOKUP(tLocTerm!$B13,tLocFeature!$A$2:$CC$13,ET$2,0)</f>
        <v>#N/A</v>
      </c>
      <c r="EU15" s="4" t="e">
        <f>VLOOKUP(tLocTerm!$B13,tLocFeature!$A$2:$CC$13,EU$2,0)</f>
        <v>#N/A</v>
      </c>
      <c r="EV15" s="4" t="e">
        <f>VLOOKUP(tLocTerm!$B13,tLocFeature!$A$2:$CC$13,EV$2,0)</f>
        <v>#N/A</v>
      </c>
      <c r="EW15" s="4" t="e">
        <f>VLOOKUP(tLocTerm!$B13,tLocFeature!$A$2:$CC$13,EW$2,0)</f>
        <v>#N/A</v>
      </c>
      <c r="EX15" s="4" t="e">
        <f>VLOOKUP(tLocTerm!$B13,tLocFeature!$A$2:$CC$13,EX$2,0)</f>
        <v>#N/A</v>
      </c>
      <c r="EY15" s="76"/>
      <c r="EZ15" s="76"/>
      <c r="FA15" s="78">
        <v>0</v>
      </c>
      <c r="FB15" s="78">
        <f>IF(tLocTerm!L13&gt;=0,0,1)</f>
        <v>0</v>
      </c>
      <c r="FC15" s="78">
        <f>IF(tLocTerm!K13="C", tLocTerm!L13,0)</f>
        <v>0</v>
      </c>
      <c r="FD15" s="78">
        <v>0</v>
      </c>
      <c r="FE15" s="78">
        <v>0</v>
      </c>
      <c r="FF15" s="78">
        <v>0</v>
      </c>
      <c r="FG15" s="78">
        <f>IF(tLocTerm!M13&gt;=0,0,1)</f>
        <v>0</v>
      </c>
      <c r="FH15" s="78">
        <f>IF(tLocTerm!K13="C", tLocTerm!M13,0)</f>
        <v>0</v>
      </c>
      <c r="FI15" s="78">
        <v>0</v>
      </c>
      <c r="FJ15" s="78">
        <v>0</v>
      </c>
      <c r="FK15" s="78">
        <v>0</v>
      </c>
      <c r="FL15" s="78">
        <f>IF(tLocTerm!N13&gt;=0,0,1)</f>
        <v>0</v>
      </c>
      <c r="FM15" s="78">
        <f>IF(tLocTerm!K13="C", tLocTerm!N13,0)</f>
        <v>0</v>
      </c>
      <c r="FN15" s="78">
        <v>0</v>
      </c>
      <c r="FO15" s="78">
        <v>0</v>
      </c>
      <c r="FP15" s="78">
        <v>0</v>
      </c>
      <c r="FQ15" s="78">
        <f>IF(tLocTerm!O13&gt;=0,0,1)</f>
        <v>0</v>
      </c>
      <c r="FR15" s="78">
        <f>IF(tLocTerm!K13="C", tLocTerm!O13,0)</f>
        <v>0</v>
      </c>
      <c r="FS15" s="78">
        <v>0</v>
      </c>
      <c r="FT15" s="78">
        <v>0</v>
      </c>
      <c r="FU15" s="78">
        <v>0</v>
      </c>
      <c r="FV15" s="78">
        <v>0</v>
      </c>
      <c r="FW15" s="78">
        <v>0</v>
      </c>
      <c r="FX15" s="78">
        <v>0</v>
      </c>
      <c r="FY15" s="78">
        <v>0</v>
      </c>
      <c r="FZ15" s="78">
        <v>0</v>
      </c>
      <c r="GA15" s="78">
        <f>IF(tLocTerm!L13&gt;=0,0,1)</f>
        <v>0</v>
      </c>
      <c r="GB15" s="78">
        <f>IF(tLocTerm!K13="S", tLocTerm!L13,0)</f>
        <v>0</v>
      </c>
      <c r="GC15" s="78">
        <v>0</v>
      </c>
      <c r="GD15" s="78">
        <v>0</v>
      </c>
      <c r="GE15" s="78">
        <v>0</v>
      </c>
      <c r="GF15" s="78">
        <f>IF(tLocTerm!G13&gt;=0,0,1)</f>
        <v>0</v>
      </c>
      <c r="GG15" s="78">
        <f>IF(tLocTerm!F13="C", tLocTerm!G13,0)</f>
        <v>0</v>
      </c>
      <c r="GH15" s="78">
        <v>0</v>
      </c>
      <c r="GI15" s="78">
        <f>IF(tLocTerm!H13&gt;=0,0,1)</f>
        <v>0</v>
      </c>
      <c r="GJ15" s="78">
        <f>IF(tLocTerm!F13="C", tLocTerm!H13,0)</f>
        <v>0</v>
      </c>
      <c r="GK15" s="78">
        <v>0</v>
      </c>
      <c r="GL15" s="78">
        <f>IF(tLocTerm!I13&gt;=0,0,1)</f>
        <v>0</v>
      </c>
      <c r="GM15" s="78">
        <f>IF(tLocTerm!F13="C", tLocTerm!I13,0)</f>
        <v>0</v>
      </c>
      <c r="GN15" s="78">
        <v>0</v>
      </c>
      <c r="GO15" s="78">
        <f>IF(tLocTerm!J13&gt;=0,0,1)</f>
        <v>0</v>
      </c>
      <c r="GP15" s="78">
        <f>IF(tLocTerm!F13="C", tLocTerm!J13,0)</f>
        <v>0</v>
      </c>
      <c r="GQ15" s="78">
        <v>0</v>
      </c>
      <c r="GR15" s="78">
        <v>0</v>
      </c>
      <c r="GS15" s="78">
        <v>0</v>
      </c>
      <c r="GT15" s="78">
        <v>0</v>
      </c>
      <c r="GU15" s="78">
        <f>IF(tLocTerm!G13&gt;=0,0,1)</f>
        <v>0</v>
      </c>
      <c r="GV15" s="78">
        <f>IF(tLocTerm!F13="S", tLocTerm!G13,0)</f>
        <v>0</v>
      </c>
      <c r="GW15" s="78">
        <v>0</v>
      </c>
    </row>
    <row r="16" spans="1:205" x14ac:dyDescent="0.25">
      <c r="A16" s="13" t="str">
        <f>VLOOKUP(VLOOKUP(tLocTerm!B14,tLocation!$A$3:$C$17,3,0),tExpSet_tCntrct_tLayer!$A$2:$B$3,2,0)</f>
        <v>Rowwise</v>
      </c>
      <c r="B16" s="13">
        <f>VLOOKUP(VLOOKUP(tLocTerm!B14,tLocation!$A$3:$BT$17,2,0),tExpSet_tCntrct_tLayer!$A$10:$C$11,3,0)</f>
        <v>1</v>
      </c>
      <c r="C16" s="12" t="str">
        <f>VLOOKUP(tLocTerm!B14,tLocation!$A$3:$BT$17,5,0)</f>
        <v>1_EQ</v>
      </c>
      <c r="D16" s="12">
        <f>VLOOKUP(tLocTerm!B14,tLocation!$A$3:$BT$17,6,0)</f>
        <v>1</v>
      </c>
      <c r="E16" s="13">
        <f>VLOOKUP(tLocTerm!B14,tLocation!$A$3:$BT$17,18,0)</f>
        <v>0</v>
      </c>
      <c r="F16" s="11"/>
      <c r="G16" s="12" t="str">
        <f>VLOOKUP(tLocTerm!B14,tLocation!$A$3:$BT$17,19,0)</f>
        <v>NULL</v>
      </c>
      <c r="H16" s="12" t="str">
        <f>VLOOKUP(tLocTerm!B14,tLocation!$A$3:$BT$17,17,0)</f>
        <v>NULL</v>
      </c>
      <c r="I16" s="12">
        <f>VLOOKUP(tLocTerm!B14,tLocation!$A$3:$BT$17,4,0)</f>
        <v>0</v>
      </c>
      <c r="J16" s="15">
        <f>VLOOKUP(tLocTerm!B14,tLocation!$A$3:$BT$17,43,0)</f>
        <v>43466</v>
      </c>
      <c r="K16" s="15">
        <f>VLOOKUP(tLocTerm!B14,tLocation!$A$3:$BT$17,44,0)</f>
        <v>43831</v>
      </c>
      <c r="L16" s="13">
        <f>VLOOKUP(tLocTerm!B14,tLocFeature!$A$2:$CC$13,31,0)</f>
        <v>0</v>
      </c>
      <c r="M16" s="11"/>
      <c r="N16" s="12" t="str">
        <f>VLOOKUP(tLocTerm!B14,tLocation!$A$3:$BT$17,22,0)</f>
        <v>US</v>
      </c>
      <c r="O16" s="12">
        <f>VLOOKUP(tLocTerm!B14,tLocation!$A$3:$BT$17,37,0)</f>
        <v>42.348438000000002</v>
      </c>
      <c r="P16" s="12">
        <f>VLOOKUP(tLocTerm!B14,tLocation!$A$3:$BT$17,38,0)</f>
        <v>-71.076521999999997</v>
      </c>
      <c r="Q16" s="12" t="str">
        <f>VLOOKUP(tLocTerm!B14,tLocation!$A$3:$BT$17,34,0)</f>
        <v>141 Dartmouth Street</v>
      </c>
      <c r="R16" s="12">
        <f>VLOOKUP(tLocTerm!B14,tLocation!$A$3:$BT$17,30,0)</f>
        <v>2116</v>
      </c>
      <c r="S16" s="12" t="str">
        <f>VLOOKUP(tLocTerm!B14,tLocation!$A$3:$BT$17,35,0)</f>
        <v>BOSTON</v>
      </c>
      <c r="T16" s="12" t="str">
        <f>VLOOKUP(tLocTerm!B14,tLocation!$A$3:$BT$17,26,0)</f>
        <v>MA</v>
      </c>
      <c r="U16" s="12" t="str">
        <f>VLOOKUP(tLocTerm!B14,tLocation!$A$3:$BT$17,27,0)</f>
        <v>Massachusetts</v>
      </c>
      <c r="V16" s="13" t="s">
        <v>784</v>
      </c>
      <c r="W16" s="13" t="str">
        <f>VLOOKUP(C16,tLocation!$E$3:$AC$17,25,0)</f>
        <v>Suffolk</v>
      </c>
      <c r="X16" s="13" t="s">
        <v>783</v>
      </c>
      <c r="Y16" s="13" t="str">
        <f>VLOOKUP(C16,tLocation!$E$3:$AG$17,29,0)</f>
        <v>NULL</v>
      </c>
      <c r="Z16" s="13"/>
      <c r="AA16" s="13"/>
      <c r="AB16" s="13"/>
      <c r="AC16" s="13"/>
      <c r="AD16" s="13"/>
      <c r="AE16" s="13"/>
      <c r="AF16" s="13">
        <f>VLOOKUP(VLOOKUP(tLocTerm!B14,tLocation!$A$3:$BT$17,41,0),ForPerilLookUp!$L$2:$M$9,2,0)</f>
        <v>1</v>
      </c>
      <c r="AG16" s="11"/>
      <c r="AH16" s="12" t="str">
        <f>VLOOKUP(tLocTerm!B14,tLocation!$A$3:$BT$17,42,0)</f>
        <v>GEO</v>
      </c>
      <c r="AI16" s="12" t="str">
        <f>VLOOKUP(tLocTerm!B14,tLocation!$A$3:$BT$17,48,0)</f>
        <v>AIR</v>
      </c>
      <c r="AJ16" s="12">
        <f>VLOOKUP(tLocTerm!B14,tLocation!$A$3:$BT$17,49,0)</f>
        <v>315</v>
      </c>
      <c r="AK16" s="12" t="str">
        <f>VLOOKUP(tLocTerm!B14,tLocation!$A$3:$BT$17,50,0)</f>
        <v>AIR</v>
      </c>
      <c r="AL16" s="12">
        <f>VLOOKUP(tLocTerm!B14,tLocation!$A$3:$BT$17,51,0)</f>
        <v>116</v>
      </c>
      <c r="AM16" s="13">
        <f>VLOOKUP(VLOOKUP(tLocTerm!B14,tLocation!$A$3:$BT$17,45,0),ForPerilLookUp!$AC$2:$AD$172,2)</f>
        <v>1104</v>
      </c>
      <c r="AN16" s="13">
        <f>VLOOKUP(VLOOKUP(tLocTerm!B14,tLocation!$A$3:$BT$17,46,0),ForPerilLookUp!$Z$2:$AA$186,2)</f>
        <v>5105</v>
      </c>
      <c r="AO16" s="12">
        <f>VLOOKUP(tLocTerm!B14,tLocation!$A$3:$BT$17,54,0)</f>
        <v>1980</v>
      </c>
      <c r="AP16" s="12">
        <f>VLOOKUP(tLocTerm!B14,tLocation!$A$3:$BT$17,55,0)</f>
        <v>7</v>
      </c>
      <c r="AQ16" s="12">
        <f>VLOOKUP(tLocTerm!B14,tLocation!$A$3:$BT$17,53,0)</f>
        <v>1</v>
      </c>
      <c r="AR16" s="12">
        <f>VLOOKUP(tLocTerm!B14,tLocation!$A$3:$BT$17,58,0)</f>
        <v>1</v>
      </c>
      <c r="AS16" s="13">
        <f>VLOOKUP(VLOOKUP(tLocTerm!B14,tLocation!$A$3:$BT$17,59,0),ForPerilLookUp!$O$3:$Q$8,3,0)</f>
        <v>11</v>
      </c>
      <c r="AT16" s="12">
        <f>VLOOKUP(tLocTerm!B14,tLocation!$A$3:$BT$17,65,0)</f>
        <v>0</v>
      </c>
      <c r="AU16" s="12">
        <f>VLOOKUP(tLocTerm!B14,tLocation!$A$3:$BT$17,66,0)</f>
        <v>0</v>
      </c>
      <c r="AV16" s="12">
        <f>VLOOKUP(tLocTerm!B14,tLocation!$A$3:$BT$17,67,0)</f>
        <v>0</v>
      </c>
      <c r="AW16" s="12">
        <f>VLOOKUP(tLocTerm!B14,tLocation!$A$3:$BT$17,68,0)</f>
        <v>0</v>
      </c>
      <c r="AX16" s="12">
        <f>VLOOKUP(tLocTerm!B14,tLocation!$A$3:$BT$17,69,0)</f>
        <v>0</v>
      </c>
      <c r="AY16" s="11"/>
      <c r="AZ16" s="13" t="str">
        <f>VLOOKUP(VLOOKUP(VLOOKUP(tLocTerm!B14,tLocation!$A$3:$BT$17,2,0),tExpSet_tCntrct_tLayer!$A$10:$F$11,6,0),ForPerilLookUp!$E$2:$H$6,3,0)</f>
        <v>WSS;QEQ;QFF;OO1;QLS;BFR;QSL;XX1;WW2;MM1;QTS;BBF;ZZ1</v>
      </c>
      <c r="BA16" s="12">
        <f>VLOOKUP(tLocTerm!B14,tLocation!$A$3:$BT$17,7,0)</f>
        <v>10000000</v>
      </c>
      <c r="BB16" s="12">
        <f>VLOOKUP(tLocTerm!B14,tLocation!$A$3:$BT$17,8,0)</f>
        <v>0</v>
      </c>
      <c r="BC16" s="12">
        <f>VLOOKUP(tLocTerm!B14,tLocation!$A$3:$BT$17,9,0)</f>
        <v>500000</v>
      </c>
      <c r="BD16" s="12">
        <f>VLOOKUP(tLocTerm!B14,tLocation!$A$3:$BT$17,10,0)</f>
        <v>2000000</v>
      </c>
      <c r="BE16" s="12">
        <f>VLOOKUP(tLocTerm!B14,tLocation!$A$3:$BT$17,11,0)</f>
        <v>365</v>
      </c>
      <c r="BF16" s="12" t="str">
        <f>VLOOKUP(tLocTerm!B14,tLocation!$A$3:$BT$17,15,0)</f>
        <v>USD</v>
      </c>
      <c r="BG16" s="12">
        <f>VLOOKUP(tLocTerm!B14,tLocation!$A$3:$BT$17,14,0)</f>
        <v>0</v>
      </c>
      <c r="BH16" s="11"/>
      <c r="BI16" s="11"/>
      <c r="BJ16" s="11"/>
      <c r="BK16" s="13">
        <f>VLOOKUP(tLocTerm!B14,tLocation!$A$3:$BT$17,71,0)</f>
        <v>0</v>
      </c>
      <c r="BL16" s="10">
        <f>tLocTerm!Q14*tLocTerm!R14</f>
        <v>1</v>
      </c>
      <c r="BM16" s="11"/>
      <c r="BN16" s="11"/>
      <c r="BO16" s="13">
        <f>VLOOKUP(CONCATENATE(tLocTerm!B14,"_",tLocTerm!C14,"_",tLocTerm!D14),ForCondNumber!$F$4:$J$27,5,0)</f>
        <v>16</v>
      </c>
      <c r="BP16" s="18">
        <v>1</v>
      </c>
      <c r="BQ16" s="10" t="str">
        <f>VLOOKUP(tLocTerm!D14,ForPerilLookUp!$E$2:$H$6,3,0)</f>
        <v>QEQ;QFF;QLS;QSL;QTS;BBF</v>
      </c>
      <c r="BR16" s="11"/>
      <c r="BS16" s="11"/>
      <c r="BT16" s="11"/>
      <c r="BU16" s="11"/>
      <c r="BV16" s="19">
        <f>VLOOKUP(tLocTerm!B14,tLocFeature!$A$2:$CC$13,38,0)</f>
        <v>0</v>
      </c>
      <c r="BW16" s="19">
        <f>VLOOKUP(tLocTerm!B14,tLocFeature!$A$2:$CC$13,43,0)</f>
        <v>0</v>
      </c>
      <c r="BX16" s="19">
        <f>VLOOKUP(tLocTerm!B14,tLocFeature!$A$2:$CC$13,41,0)</f>
        <v>0</v>
      </c>
      <c r="BY16" s="11"/>
      <c r="BZ16" s="11"/>
      <c r="CA16" s="11"/>
      <c r="CB16" s="4">
        <f>VLOOKUP(tLocTerm!B14,tLocFeature!$A$2:$CC$13,5,0)</f>
        <v>0</v>
      </c>
      <c r="CC16" s="4">
        <f>VLOOKUP(tLocTerm!$B14,tLocFeature!$A$2:$CC$13,CC$2,0)</f>
        <v>0</v>
      </c>
      <c r="CD16" s="4">
        <f>VLOOKUP(tLocTerm!$B14,tLocFeature!$A$2:$CC$13,CD$2,0)</f>
        <v>0</v>
      </c>
      <c r="CE16" s="4">
        <f>VLOOKUP(tLocTerm!$B14,tLocFeature!$A$2:$CC$13,CE$2,0)</f>
        <v>0</v>
      </c>
      <c r="CF16" s="4">
        <f>VLOOKUP(tLocTerm!$B14,tLocFeature!$A$2:$CC$13,CF$2,0)</f>
        <v>0</v>
      </c>
      <c r="CG16" s="4">
        <f>VLOOKUP(tLocTerm!$B14,tLocFeature!$A$2:$CC$13,CG$2,0)</f>
        <v>0</v>
      </c>
      <c r="CH16" s="4">
        <f>VLOOKUP(tLocTerm!$B14,tLocFeature!$A$2:$CC$13,CH$2,0)</f>
        <v>0</v>
      </c>
      <c r="CI16" s="4">
        <f>VLOOKUP(tLocTerm!$B14,tLocFeature!$A$2:$CC$13,CI$2,0)</f>
        <v>0</v>
      </c>
      <c r="CJ16" s="4">
        <f>VLOOKUP(tLocTerm!$B14,tLocFeature!$A$2:$CC$13,CJ$2,0)</f>
        <v>0</v>
      </c>
      <c r="CK16" s="11"/>
      <c r="CL16" s="4">
        <f>VLOOKUP(tLocTerm!$B14,tLocFeature!$A$2:$CC$13,CL$2,0)</f>
        <v>0</v>
      </c>
      <c r="CM16" s="4">
        <f>VLOOKUP(tLocTerm!$B14,tLocFeature!$A$2:$CC$13,CM$2,0)</f>
        <v>0</v>
      </c>
      <c r="CN16" s="4">
        <f>VLOOKUP(tLocTerm!$B14,tLocFeature!$A$2:$CC$13,CN$2,0)</f>
        <v>0</v>
      </c>
      <c r="CO16" s="4">
        <f>VLOOKUP(tLocTerm!$B14,tLocFeature!$A$2:$CC$13,CO$2,0)</f>
        <v>0</v>
      </c>
      <c r="CP16" s="4">
        <f>VLOOKUP(tLocTerm!$B14,tLocFeature!$A$2:$CC$13,CP$2,0)</f>
        <v>0</v>
      </c>
      <c r="CQ16" s="4">
        <f>VLOOKUP(tLocTerm!$B14,tLocFeature!$A$2:$CC$13,CQ$2,0)</f>
        <v>0</v>
      </c>
      <c r="CR16" s="4">
        <f>VLOOKUP(tLocTerm!$B14,tLocFeature!$A$2:$CC$13,CR$2,0)</f>
        <v>0</v>
      </c>
      <c r="CS16" s="4">
        <f>VLOOKUP(tLocTerm!$B14,tLocFeature!$A$2:$CC$13,CS$2,0)</f>
        <v>0</v>
      </c>
      <c r="CT16" s="11"/>
      <c r="CU16" s="4">
        <f>VLOOKUP(tLocTerm!$B14,tLocFeature!$A$2:$CC$13,CU$2,0)</f>
        <v>0</v>
      </c>
      <c r="CV16" s="11"/>
      <c r="CW16" s="4">
        <f>VLOOKUP(tLocTerm!$B14,tLocFeature!$A$2:$CC$13,CW$2,0)</f>
        <v>0</v>
      </c>
      <c r="CX16" s="4">
        <f>VLOOKUP(tLocTerm!$B14,tLocFeature!$A$2:$CC$13,CX$2,0)</f>
        <v>0</v>
      </c>
      <c r="CY16" s="4">
        <f>VLOOKUP(tLocTerm!$B14,tLocFeature!$A$2:$CC$13,CY$2,0)</f>
        <v>0</v>
      </c>
      <c r="CZ16" s="4">
        <f>VLOOKUP(tLocTerm!$B14,tLocFeature!$A$2:$CC$13,CZ$2,0)</f>
        <v>0</v>
      </c>
      <c r="DA16" s="4">
        <f>VLOOKUP(tLocTerm!$B14,tLocFeature!$A$2:$CC$13,DA$2,0)</f>
        <v>0</v>
      </c>
      <c r="DB16" s="4">
        <f>VLOOKUP(tLocTerm!$B14,tLocFeature!$A$2:$CC$13,DB$2,0)</f>
        <v>0</v>
      </c>
      <c r="DC16" s="11"/>
      <c r="DD16" s="4">
        <f>VLOOKUP(tLocTerm!$B14,tLocFeature!$A$2:$CC$13,DD$2,0)</f>
        <v>0</v>
      </c>
      <c r="DE16" s="4">
        <f>VLOOKUP(tLocTerm!$B14,tLocFeature!$A$2:$CC$13,DE$2,0)</f>
        <v>0</v>
      </c>
      <c r="DF16" s="11"/>
      <c r="DG16" s="4">
        <f>VLOOKUP(tLocTerm!$B14,tLocFeature!$A$2:$CC$13,DG$2,0)</f>
        <v>0</v>
      </c>
      <c r="DH16" s="11"/>
      <c r="DI16" s="11"/>
      <c r="DJ16" s="4">
        <f>VLOOKUP(tLocTerm!$B14,tLocFeature!$A$2:$CC$13,DJ$2,0)</f>
        <v>-999</v>
      </c>
      <c r="DK16" s="4" t="str">
        <f>VLOOKUP(tLocTerm!$B14,tLocFeature!$A$2:$CC$13,DK$2,0)</f>
        <v>NULL</v>
      </c>
      <c r="DL16" s="11"/>
      <c r="DM16" s="4">
        <f>VLOOKUP(tLocTerm!$B14,tLocFeature!$A$2:$CC$13,DM$2,0)</f>
        <v>-999</v>
      </c>
      <c r="DN16" s="4" t="str">
        <f>VLOOKUP(tLocTerm!$B14,tLocFeature!$A$2:$CC$13,DN$2,0)</f>
        <v>NULL</v>
      </c>
      <c r="DO16" s="4">
        <f>VLOOKUP(tLocTerm!$B14,tLocFeature!$A$2:$CC$13,DO$2,0)</f>
        <v>0</v>
      </c>
      <c r="DP16" s="4">
        <f>VLOOKUP(tLocTerm!$B14,tLocFeature!$A$2:$CC$13,DP$2,0)</f>
        <v>0</v>
      </c>
      <c r="DQ16" s="4">
        <f>VLOOKUP(tLocTerm!$B14,tLocFeature!$A$2:$CC$13,DQ$2,0)</f>
        <v>0</v>
      </c>
      <c r="DR16" s="4">
        <f>VLOOKUP(tLocTerm!$B14,tLocFeature!$A$2:$CC$13,DR$2,0)</f>
        <v>0</v>
      </c>
      <c r="DS16" s="4">
        <f>VLOOKUP(tLocTerm!$B14,tLocFeature!$A$2:$CC$13,DS$2,0)</f>
        <v>0</v>
      </c>
      <c r="DT16" s="11"/>
      <c r="DU16" s="11"/>
      <c r="DV16" s="4">
        <f>VLOOKUP(tLocTerm!$B14,tLocFeature!$A$2:$CC$13,DV$2,0)</f>
        <v>0</v>
      </c>
      <c r="DW16" s="11"/>
      <c r="DX16" s="4">
        <f>VLOOKUP(tLocTerm!$B14,tLocFeature!$A$2:$CC$13,DX$2,0)</f>
        <v>0</v>
      </c>
      <c r="DY16" s="4">
        <f>VLOOKUP(tLocTerm!$B14,tLocFeature!$A$2:$CC$13,DY$2,0)</f>
        <v>0</v>
      </c>
      <c r="DZ16" s="4">
        <f>VLOOKUP(tLocTerm!$B14,tLocFeature!$A$2:$CC$13,DZ$2,0)</f>
        <v>-999</v>
      </c>
      <c r="EA16" s="4">
        <v>1</v>
      </c>
      <c r="EB16" s="11"/>
      <c r="EC16" s="4">
        <f>VLOOKUP(tLocTerm!$B14,tLocFeature!$A$2:$CC$13,EC$2,0)</f>
        <v>-999</v>
      </c>
      <c r="ED16" s="4" t="str">
        <f>VLOOKUP(tLocTerm!$B14,tLocFeature!$A$2:$CC$13,ED$2,0)</f>
        <v>NULL</v>
      </c>
      <c r="EE16" t="str">
        <f>VLOOKUP(tLocTerm!B14,tLocation!$A$3:$BE$17,56,0)</f>
        <v>NULL</v>
      </c>
      <c r="EF16" t="str">
        <f>VLOOKUP(tLocTerm!B14,tLocation!$A$3:$BE$17,57,0)</f>
        <v>NULL</v>
      </c>
      <c r="EG16" s="11"/>
      <c r="EH16" s="4">
        <f>VLOOKUP(tLocTerm!$B14,tLocFeature!$A$2:$CC$13,EH$2,0)</f>
        <v>0</v>
      </c>
      <c r="EI16" s="4">
        <f>VLOOKUP(tLocTerm!$B14,tLocFeature!$A$2:$CC$13,EI$2,0)</f>
        <v>0</v>
      </c>
      <c r="EJ16" s="11"/>
      <c r="EK16" s="11"/>
      <c r="EL16" s="11"/>
      <c r="EM16" s="11"/>
      <c r="EN16" s="11"/>
      <c r="EO16" s="11"/>
      <c r="EP16" s="4">
        <f>VLOOKUP(tLocTerm!$B14,tLocFeature!$A$2:$CC$13,EP$2,0)</f>
        <v>0</v>
      </c>
      <c r="EQ16" s="4">
        <f>VLOOKUP(tLocTerm!$B14,tLocFeature!$A$2:$CC$13,EQ$2,0)</f>
        <v>0</v>
      </c>
      <c r="ER16" s="11"/>
      <c r="ES16" s="4">
        <f>VLOOKUP(tLocTerm!$B14,tLocFeature!$A$2:$CC$13,ES$2,0)</f>
        <v>0</v>
      </c>
      <c r="ET16" s="4">
        <f>VLOOKUP(tLocTerm!$B14,tLocFeature!$A$2:$CC$13,ET$2,0)</f>
        <v>0</v>
      </c>
      <c r="EU16" s="4">
        <f>VLOOKUP(tLocTerm!$B14,tLocFeature!$A$2:$CC$13,EU$2,0)</f>
        <v>0</v>
      </c>
      <c r="EV16" s="4">
        <f>VLOOKUP(tLocTerm!$B14,tLocFeature!$A$2:$CC$13,EV$2,0)</f>
        <v>0</v>
      </c>
      <c r="EW16" s="4">
        <f>VLOOKUP(tLocTerm!$B14,tLocFeature!$A$2:$CC$13,EW$2,0)</f>
        <v>0</v>
      </c>
      <c r="EX16" s="4">
        <f>VLOOKUP(tLocTerm!$B14,tLocFeature!$A$2:$CC$13,EX$2,0)</f>
        <v>0</v>
      </c>
      <c r="EY16" s="11"/>
      <c r="EZ16" s="11"/>
      <c r="FA16" s="10">
        <v>0</v>
      </c>
      <c r="FB16" s="10">
        <f>IF(tLocTerm!L14&gt;=0,0,1)</f>
        <v>0</v>
      </c>
      <c r="FC16" s="10">
        <f>IF(tLocTerm!K14="C", tLocTerm!L14,0)</f>
        <v>10000</v>
      </c>
      <c r="FD16" s="10">
        <v>0</v>
      </c>
      <c r="FE16" s="10">
        <v>0</v>
      </c>
      <c r="FF16" s="10">
        <v>0</v>
      </c>
      <c r="FG16" s="10">
        <f>IF(tLocTerm!M14&gt;=0,0,1)</f>
        <v>0</v>
      </c>
      <c r="FH16" s="10">
        <f>IF(tLocTerm!K14="C", tLocTerm!M14,0)</f>
        <v>0</v>
      </c>
      <c r="FI16" s="10">
        <v>0</v>
      </c>
      <c r="FJ16" s="10">
        <v>0</v>
      </c>
      <c r="FK16" s="10">
        <v>0</v>
      </c>
      <c r="FL16" s="10">
        <f>IF(tLocTerm!N14&gt;=0,0,1)</f>
        <v>0</v>
      </c>
      <c r="FM16" s="10">
        <f>IF(tLocTerm!K14="C", tLocTerm!N14,0)</f>
        <v>5000</v>
      </c>
      <c r="FN16" s="10">
        <v>0</v>
      </c>
      <c r="FO16" s="10">
        <v>0</v>
      </c>
      <c r="FP16" s="10">
        <v>0</v>
      </c>
      <c r="FQ16" s="10">
        <f>IF(tLocTerm!O14&gt;=0,0,1)</f>
        <v>0</v>
      </c>
      <c r="FR16" s="10">
        <f>IF(tLocTerm!K14="C", tLocTerm!O14,0)</f>
        <v>7500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f>IF(tLocTerm!L14&gt;=0,0,1)</f>
        <v>0</v>
      </c>
      <c r="GB16" s="10">
        <f>IF(tLocTerm!K14="S", tLocTerm!L14,0)</f>
        <v>0</v>
      </c>
      <c r="GC16" s="10">
        <v>0</v>
      </c>
      <c r="GD16" s="10">
        <v>0</v>
      </c>
      <c r="GE16" s="10">
        <v>0</v>
      </c>
      <c r="GF16" s="10">
        <f>IF(tLocTerm!G14&gt;=0,0,1)</f>
        <v>0</v>
      </c>
      <c r="GG16" s="10">
        <f>IF(tLocTerm!F14="C", tLocTerm!G14,0)</f>
        <v>0</v>
      </c>
      <c r="GH16" s="10">
        <v>0</v>
      </c>
      <c r="GI16" s="10">
        <f>IF(tLocTerm!H14&gt;=0,0,1)</f>
        <v>0</v>
      </c>
      <c r="GJ16" s="10">
        <f>IF(tLocTerm!F14="C", tLocTerm!H14,0)</f>
        <v>0</v>
      </c>
      <c r="GK16" s="10">
        <v>0</v>
      </c>
      <c r="GL16" s="10">
        <f>IF(tLocTerm!I14&gt;=0,0,1)</f>
        <v>0</v>
      </c>
      <c r="GM16" s="10">
        <f>IF(tLocTerm!F14="C", tLocTerm!I14,0)</f>
        <v>0</v>
      </c>
      <c r="GN16" s="10">
        <v>0</v>
      </c>
      <c r="GO16" s="10">
        <f>IF(tLocTerm!J14&gt;=0,0,1)</f>
        <v>0</v>
      </c>
      <c r="GP16" s="10">
        <f>IF(tLocTerm!F14="C", tLocTerm!J14,0)</f>
        <v>0</v>
      </c>
      <c r="GQ16" s="10">
        <v>0</v>
      </c>
      <c r="GR16" s="10">
        <v>0</v>
      </c>
      <c r="GS16" s="10">
        <v>0</v>
      </c>
      <c r="GT16" s="10">
        <v>0</v>
      </c>
      <c r="GU16" s="10">
        <f>IF(tLocTerm!G14&gt;=0,0,1)</f>
        <v>0</v>
      </c>
      <c r="GV16" s="10">
        <f>IF(tLocTerm!F14="S", tLocTerm!G14,0)</f>
        <v>2500000</v>
      </c>
      <c r="GW16" s="10">
        <v>0</v>
      </c>
    </row>
    <row r="17" spans="1:205" x14ac:dyDescent="0.25">
      <c r="A17" s="13" t="str">
        <f>VLOOKUP(VLOOKUP(tLocTerm!B15,tLocation!$A$3:$C$17,3,0),tExpSet_tCntrct_tLayer!$A$2:$B$3,2,0)</f>
        <v>Rowwise</v>
      </c>
      <c r="B17" s="13">
        <f>VLOOKUP(VLOOKUP(tLocTerm!B15,tLocation!$A$3:$BT$17,2,0),tExpSet_tCntrct_tLayer!$A$10:$C$11,3,0)</f>
        <v>1</v>
      </c>
      <c r="C17" s="12" t="str">
        <f>VLOOKUP(tLocTerm!B15,tLocation!$A$3:$BT$17,5,0)</f>
        <v>1_TC</v>
      </c>
      <c r="D17" s="12">
        <f>VLOOKUP(tLocTerm!B15,tLocation!$A$3:$BT$17,6,0)</f>
        <v>1</v>
      </c>
      <c r="E17" s="13">
        <f>VLOOKUP(tLocTerm!B15,tLocation!$A$3:$BT$17,18,0)</f>
        <v>0</v>
      </c>
      <c r="F17" s="11"/>
      <c r="G17" s="12" t="str">
        <f>VLOOKUP(tLocTerm!B15,tLocation!$A$3:$BT$17,19,0)</f>
        <v>NULL</v>
      </c>
      <c r="H17" s="12" t="str">
        <f>VLOOKUP(tLocTerm!B15,tLocation!$A$3:$BT$17,17,0)</f>
        <v>NULL</v>
      </c>
      <c r="I17" s="12">
        <f>VLOOKUP(tLocTerm!B15,tLocation!$A$3:$BT$17,4,0)</f>
        <v>0</v>
      </c>
      <c r="J17" s="15">
        <f>VLOOKUP(tLocTerm!B15,tLocation!$A$3:$BT$17,43,0)</f>
        <v>43466</v>
      </c>
      <c r="K17" s="15">
        <f>VLOOKUP(tLocTerm!B15,tLocation!$A$3:$BT$17,44,0)</f>
        <v>43831</v>
      </c>
      <c r="L17" s="13">
        <f>VLOOKUP(tLocTerm!B15,tLocFeature!$A$2:$CC$13,31,0)</f>
        <v>0</v>
      </c>
      <c r="M17" s="11"/>
      <c r="N17" s="12" t="str">
        <f>VLOOKUP(tLocTerm!B15,tLocation!$A$3:$BT$17,22,0)</f>
        <v>US</v>
      </c>
      <c r="O17" s="12">
        <f>VLOOKUP(tLocTerm!B15,tLocation!$A$3:$BT$17,37,0)</f>
        <v>42.348438000000002</v>
      </c>
      <c r="P17" s="12">
        <f>VLOOKUP(tLocTerm!B15,tLocation!$A$3:$BT$17,38,0)</f>
        <v>-71.076521999999997</v>
      </c>
      <c r="Q17" s="12" t="str">
        <f>VLOOKUP(tLocTerm!B15,tLocation!$A$3:$BT$17,34,0)</f>
        <v>141 Dartmouth Street</v>
      </c>
      <c r="R17" s="12">
        <f>VLOOKUP(tLocTerm!B15,tLocation!$A$3:$BT$17,30,0)</f>
        <v>2116</v>
      </c>
      <c r="S17" s="12" t="str">
        <f>VLOOKUP(tLocTerm!B15,tLocation!$A$3:$BT$17,35,0)</f>
        <v>BOSTON</v>
      </c>
      <c r="T17" s="12" t="str">
        <f>VLOOKUP(tLocTerm!B15,tLocation!$A$3:$BT$17,26,0)</f>
        <v>MA</v>
      </c>
      <c r="U17" s="12" t="str">
        <f>VLOOKUP(tLocTerm!B15,tLocation!$A$3:$BT$17,27,0)</f>
        <v>Massachusetts</v>
      </c>
      <c r="V17" s="13" t="s">
        <v>784</v>
      </c>
      <c r="W17" s="13" t="str">
        <f>VLOOKUP(C17,tLocation!$E$3:$AC$17,25,0)</f>
        <v>Suffolk</v>
      </c>
      <c r="X17" s="13" t="s">
        <v>783</v>
      </c>
      <c r="Y17" s="13" t="str">
        <f>VLOOKUP(C17,tLocation!$E$3:$AG$17,29,0)</f>
        <v>NULL</v>
      </c>
      <c r="Z17" s="13"/>
      <c r="AA17" s="13"/>
      <c r="AB17" s="13"/>
      <c r="AC17" s="13"/>
      <c r="AD17" s="13"/>
      <c r="AE17" s="13"/>
      <c r="AF17" s="13">
        <f>VLOOKUP(VLOOKUP(tLocTerm!B15,tLocation!$A$3:$BT$17,41,0),ForPerilLookUp!$L$2:$M$9,2,0)</f>
        <v>1</v>
      </c>
      <c r="AG17" s="11"/>
      <c r="AH17" s="12" t="str">
        <f>VLOOKUP(tLocTerm!B15,tLocation!$A$3:$BT$17,42,0)</f>
        <v>GEO</v>
      </c>
      <c r="AI17" s="12" t="str">
        <f>VLOOKUP(tLocTerm!B15,tLocation!$A$3:$BT$17,48,0)</f>
        <v>AIR</v>
      </c>
      <c r="AJ17" s="12">
        <f>VLOOKUP(tLocTerm!B15,tLocation!$A$3:$BT$17,49,0)</f>
        <v>315</v>
      </c>
      <c r="AK17" s="12" t="str">
        <f>VLOOKUP(tLocTerm!B15,tLocation!$A$3:$BT$17,50,0)</f>
        <v>AIR</v>
      </c>
      <c r="AL17" s="12">
        <f>VLOOKUP(tLocTerm!B15,tLocation!$A$3:$BT$17,51,0)</f>
        <v>116</v>
      </c>
      <c r="AM17" s="13">
        <f>VLOOKUP(VLOOKUP(tLocTerm!B15,tLocation!$A$3:$BT$17,45,0),ForPerilLookUp!$AC$2:$AD$172,2)</f>
        <v>1104</v>
      </c>
      <c r="AN17" s="13">
        <f>VLOOKUP(VLOOKUP(tLocTerm!B15,tLocation!$A$3:$BT$17,46,0),ForPerilLookUp!$Z$2:$AA$186,2)</f>
        <v>5105</v>
      </c>
      <c r="AO17" s="12">
        <f>VLOOKUP(tLocTerm!B15,tLocation!$A$3:$BT$17,54,0)</f>
        <v>1980</v>
      </c>
      <c r="AP17" s="12">
        <f>VLOOKUP(tLocTerm!B15,tLocation!$A$3:$BT$17,55,0)</f>
        <v>7</v>
      </c>
      <c r="AQ17" s="12">
        <f>VLOOKUP(tLocTerm!B15,tLocation!$A$3:$BT$17,53,0)</f>
        <v>1</v>
      </c>
      <c r="AR17" s="12">
        <f>VLOOKUP(tLocTerm!B15,tLocation!$A$3:$BT$17,58,0)</f>
        <v>1</v>
      </c>
      <c r="AS17" s="13">
        <f>VLOOKUP(VLOOKUP(tLocTerm!B15,tLocation!$A$3:$BT$17,59,0),ForPerilLookUp!$O$3:$Q$8,3,0)</f>
        <v>11</v>
      </c>
      <c r="AT17" s="12">
        <f>VLOOKUP(tLocTerm!B15,tLocation!$A$3:$BT$17,65,0)</f>
        <v>0</v>
      </c>
      <c r="AU17" s="12">
        <f>VLOOKUP(tLocTerm!B15,tLocation!$A$3:$BT$17,66,0)</f>
        <v>0</v>
      </c>
      <c r="AV17" s="12">
        <f>VLOOKUP(tLocTerm!B15,tLocation!$A$3:$BT$17,67,0)</f>
        <v>0</v>
      </c>
      <c r="AW17" s="12">
        <f>VLOOKUP(tLocTerm!B15,tLocation!$A$3:$BT$17,68,0)</f>
        <v>0</v>
      </c>
      <c r="AX17" s="12">
        <f>VLOOKUP(tLocTerm!B15,tLocation!$A$3:$BT$17,69,0)</f>
        <v>0</v>
      </c>
      <c r="AY17" s="11"/>
      <c r="AZ17" s="13" t="str">
        <f>VLOOKUP(VLOOKUP(VLOOKUP(tLocTerm!B15,tLocation!$A$3:$BT$17,2,0),tExpSet_tCntrct_tLayer!$A$10:$F$11,6,0),ForPerilLookUp!$E$2:$H$6,3,0)</f>
        <v>WSS;QEQ;QFF;OO1;QLS;BFR;QSL;XX1;WW2;MM1;QTS;BBF;ZZ1</v>
      </c>
      <c r="BA17" s="12">
        <f>VLOOKUP(tLocTerm!B15,tLocation!$A$3:$BT$17,7,0)</f>
        <v>10000000</v>
      </c>
      <c r="BB17" s="12">
        <f>VLOOKUP(tLocTerm!B15,tLocation!$A$3:$BT$17,8,0)</f>
        <v>0</v>
      </c>
      <c r="BC17" s="12">
        <f>VLOOKUP(tLocTerm!B15,tLocation!$A$3:$BT$17,9,0)</f>
        <v>500000</v>
      </c>
      <c r="BD17" s="12">
        <f>VLOOKUP(tLocTerm!B15,tLocation!$A$3:$BT$17,10,0)</f>
        <v>2000000</v>
      </c>
      <c r="BE17" s="12">
        <f>VLOOKUP(tLocTerm!B15,tLocation!$A$3:$BT$17,11,0)</f>
        <v>365</v>
      </c>
      <c r="BF17" s="12" t="str">
        <f>VLOOKUP(tLocTerm!B15,tLocation!$A$3:$BT$17,15,0)</f>
        <v>USD</v>
      </c>
      <c r="BG17" s="12">
        <f>VLOOKUP(tLocTerm!B15,tLocation!$A$3:$BT$17,14,0)</f>
        <v>0</v>
      </c>
      <c r="BH17" s="11"/>
      <c r="BI17" s="11"/>
      <c r="BJ17" s="11"/>
      <c r="BK17" s="13">
        <f>VLOOKUP(tLocTerm!B15,tLocation!$A$3:$BT$17,71,0)</f>
        <v>0</v>
      </c>
      <c r="BL17" s="10">
        <f>tLocTerm!Q15*tLocTerm!R15</f>
        <v>1</v>
      </c>
      <c r="BM17" s="11"/>
      <c r="BN17" s="11"/>
      <c r="BO17" s="13">
        <f>VLOOKUP(CONCATENATE(tLocTerm!B15,"_",tLocTerm!C15,"_",tLocTerm!D15),ForCondNumber!$F$4:$J$27,5,0)</f>
        <v>18</v>
      </c>
      <c r="BP17" s="18">
        <v>1</v>
      </c>
      <c r="BQ17" s="10" t="str">
        <f>VLOOKUP(tLocTerm!D15,ForPerilLookUp!$E$2:$H$6,3,0)</f>
        <v>WSS;OO1;WW2</v>
      </c>
      <c r="BR17" s="11"/>
      <c r="BS17" s="11"/>
      <c r="BT17" s="11"/>
      <c r="BU17" s="11"/>
      <c r="BV17" s="19">
        <f>VLOOKUP(tLocTerm!B15,tLocFeature!$A$2:$CC$13,38,0)</f>
        <v>0</v>
      </c>
      <c r="BW17" s="19">
        <f>VLOOKUP(tLocTerm!B15,tLocFeature!$A$2:$CC$13,43,0)</f>
        <v>0</v>
      </c>
      <c r="BX17" s="19">
        <f>VLOOKUP(tLocTerm!B15,tLocFeature!$A$2:$CC$13,41,0)</f>
        <v>0</v>
      </c>
      <c r="BY17" s="11"/>
      <c r="BZ17" s="11"/>
      <c r="CA17" s="11"/>
      <c r="CB17" s="4">
        <f>VLOOKUP(tLocTerm!B15,tLocFeature!$A$2:$CC$13,5,0)</f>
        <v>0</v>
      </c>
      <c r="CC17" s="4">
        <f>VLOOKUP(tLocTerm!$B15,tLocFeature!$A$2:$CC$13,CC$2,0)</f>
        <v>0</v>
      </c>
      <c r="CD17" s="4">
        <f>VLOOKUP(tLocTerm!$B15,tLocFeature!$A$2:$CC$13,CD$2,0)</f>
        <v>0</v>
      </c>
      <c r="CE17" s="4">
        <f>VLOOKUP(tLocTerm!$B15,tLocFeature!$A$2:$CC$13,CE$2,0)</f>
        <v>0</v>
      </c>
      <c r="CF17" s="4">
        <f>VLOOKUP(tLocTerm!$B15,tLocFeature!$A$2:$CC$13,CF$2,0)</f>
        <v>0</v>
      </c>
      <c r="CG17" s="4">
        <f>VLOOKUP(tLocTerm!$B15,tLocFeature!$A$2:$CC$13,CG$2,0)</f>
        <v>0</v>
      </c>
      <c r="CH17" s="4">
        <f>VLOOKUP(tLocTerm!$B15,tLocFeature!$A$2:$CC$13,CH$2,0)</f>
        <v>0</v>
      </c>
      <c r="CI17" s="4">
        <f>VLOOKUP(tLocTerm!$B15,tLocFeature!$A$2:$CC$13,CI$2,0)</f>
        <v>0</v>
      </c>
      <c r="CJ17" s="4">
        <f>VLOOKUP(tLocTerm!$B15,tLocFeature!$A$2:$CC$13,CJ$2,0)</f>
        <v>0</v>
      </c>
      <c r="CK17" s="11"/>
      <c r="CL17" s="4">
        <f>VLOOKUP(tLocTerm!$B15,tLocFeature!$A$2:$CC$13,CL$2,0)</f>
        <v>0</v>
      </c>
      <c r="CM17" s="4">
        <f>VLOOKUP(tLocTerm!$B15,tLocFeature!$A$2:$CC$13,CM$2,0)</f>
        <v>0</v>
      </c>
      <c r="CN17" s="4">
        <f>VLOOKUP(tLocTerm!$B15,tLocFeature!$A$2:$CC$13,CN$2,0)</f>
        <v>0</v>
      </c>
      <c r="CO17" s="4">
        <f>VLOOKUP(tLocTerm!$B15,tLocFeature!$A$2:$CC$13,CO$2,0)</f>
        <v>0</v>
      </c>
      <c r="CP17" s="4">
        <f>VLOOKUP(tLocTerm!$B15,tLocFeature!$A$2:$CC$13,CP$2,0)</f>
        <v>0</v>
      </c>
      <c r="CQ17" s="4">
        <f>VLOOKUP(tLocTerm!$B15,tLocFeature!$A$2:$CC$13,CQ$2,0)</f>
        <v>0</v>
      </c>
      <c r="CR17" s="4">
        <f>VLOOKUP(tLocTerm!$B15,tLocFeature!$A$2:$CC$13,CR$2,0)</f>
        <v>0</v>
      </c>
      <c r="CS17" s="4">
        <f>VLOOKUP(tLocTerm!$B15,tLocFeature!$A$2:$CC$13,CS$2,0)</f>
        <v>0</v>
      </c>
      <c r="CT17" s="11"/>
      <c r="CU17" s="4">
        <f>VLOOKUP(tLocTerm!$B15,tLocFeature!$A$2:$CC$13,CU$2,0)</f>
        <v>0</v>
      </c>
      <c r="CV17" s="11"/>
      <c r="CW17" s="4">
        <f>VLOOKUP(tLocTerm!$B15,tLocFeature!$A$2:$CC$13,CW$2,0)</f>
        <v>0</v>
      </c>
      <c r="CX17" s="4">
        <f>VLOOKUP(tLocTerm!$B15,tLocFeature!$A$2:$CC$13,CX$2,0)</f>
        <v>0</v>
      </c>
      <c r="CY17" s="4">
        <f>VLOOKUP(tLocTerm!$B15,tLocFeature!$A$2:$CC$13,CY$2,0)</f>
        <v>0</v>
      </c>
      <c r="CZ17" s="4">
        <f>VLOOKUP(tLocTerm!$B15,tLocFeature!$A$2:$CC$13,CZ$2,0)</f>
        <v>0</v>
      </c>
      <c r="DA17" s="4">
        <f>VLOOKUP(tLocTerm!$B15,tLocFeature!$A$2:$CC$13,DA$2,0)</f>
        <v>0</v>
      </c>
      <c r="DB17" s="4">
        <f>VLOOKUP(tLocTerm!$B15,tLocFeature!$A$2:$CC$13,DB$2,0)</f>
        <v>0</v>
      </c>
      <c r="DC17" s="11"/>
      <c r="DD17" s="4">
        <f>VLOOKUP(tLocTerm!$B15,tLocFeature!$A$2:$CC$13,DD$2,0)</f>
        <v>0</v>
      </c>
      <c r="DE17" s="4">
        <f>VLOOKUP(tLocTerm!$B15,tLocFeature!$A$2:$CC$13,DE$2,0)</f>
        <v>0</v>
      </c>
      <c r="DF17" s="11"/>
      <c r="DG17" s="4">
        <f>VLOOKUP(tLocTerm!$B15,tLocFeature!$A$2:$CC$13,DG$2,0)</f>
        <v>0</v>
      </c>
      <c r="DH17" s="11"/>
      <c r="DI17" s="11"/>
      <c r="DJ17" s="4">
        <f>VLOOKUP(tLocTerm!$B15,tLocFeature!$A$2:$CC$13,DJ$2,0)</f>
        <v>-999</v>
      </c>
      <c r="DK17" s="4" t="str">
        <f>VLOOKUP(tLocTerm!$B15,tLocFeature!$A$2:$CC$13,DK$2,0)</f>
        <v>NULL</v>
      </c>
      <c r="DL17" s="11"/>
      <c r="DM17" s="4">
        <f>VLOOKUP(tLocTerm!$B15,tLocFeature!$A$2:$CC$13,DM$2,0)</f>
        <v>-999</v>
      </c>
      <c r="DN17" s="4" t="str">
        <f>VLOOKUP(tLocTerm!$B15,tLocFeature!$A$2:$CC$13,DN$2,0)</f>
        <v>NULL</v>
      </c>
      <c r="DO17" s="4">
        <f>VLOOKUP(tLocTerm!$B15,tLocFeature!$A$2:$CC$13,DO$2,0)</f>
        <v>0</v>
      </c>
      <c r="DP17" s="4">
        <f>VLOOKUP(tLocTerm!$B15,tLocFeature!$A$2:$CC$13,DP$2,0)</f>
        <v>0</v>
      </c>
      <c r="DQ17" s="4">
        <f>VLOOKUP(tLocTerm!$B15,tLocFeature!$A$2:$CC$13,DQ$2,0)</f>
        <v>0</v>
      </c>
      <c r="DR17" s="4">
        <f>VLOOKUP(tLocTerm!$B15,tLocFeature!$A$2:$CC$13,DR$2,0)</f>
        <v>0</v>
      </c>
      <c r="DS17" s="4">
        <f>VLOOKUP(tLocTerm!$B15,tLocFeature!$A$2:$CC$13,DS$2,0)</f>
        <v>0</v>
      </c>
      <c r="DT17" s="11"/>
      <c r="DU17" s="11"/>
      <c r="DV17" s="4">
        <f>VLOOKUP(tLocTerm!$B15,tLocFeature!$A$2:$CC$13,DV$2,0)</f>
        <v>0</v>
      </c>
      <c r="DW17" s="11"/>
      <c r="DX17" s="4">
        <f>VLOOKUP(tLocTerm!$B15,tLocFeature!$A$2:$CC$13,DX$2,0)</f>
        <v>0</v>
      </c>
      <c r="DY17" s="4">
        <f>VLOOKUP(tLocTerm!$B15,tLocFeature!$A$2:$CC$13,DY$2,0)</f>
        <v>0</v>
      </c>
      <c r="DZ17" s="4">
        <f>VLOOKUP(tLocTerm!$B15,tLocFeature!$A$2:$CC$13,DZ$2,0)</f>
        <v>-999</v>
      </c>
      <c r="EA17" s="4">
        <v>1</v>
      </c>
      <c r="EB17" s="11"/>
      <c r="EC17" s="4">
        <f>VLOOKUP(tLocTerm!$B15,tLocFeature!$A$2:$CC$13,EC$2,0)</f>
        <v>-999</v>
      </c>
      <c r="ED17" s="4" t="str">
        <f>VLOOKUP(tLocTerm!$B15,tLocFeature!$A$2:$CC$13,ED$2,0)</f>
        <v>NULL</v>
      </c>
      <c r="EE17" t="str">
        <f>VLOOKUP(tLocTerm!B15,tLocation!$A$3:$BE$17,56,0)</f>
        <v>NULL</v>
      </c>
      <c r="EF17" t="str">
        <f>VLOOKUP(tLocTerm!B15,tLocation!$A$3:$BE$17,57,0)</f>
        <v>NULL</v>
      </c>
      <c r="EG17" s="11"/>
      <c r="EH17" s="4">
        <f>VLOOKUP(tLocTerm!$B15,tLocFeature!$A$2:$CC$13,EH$2,0)</f>
        <v>0</v>
      </c>
      <c r="EI17" s="4">
        <f>VLOOKUP(tLocTerm!$B15,tLocFeature!$A$2:$CC$13,EI$2,0)</f>
        <v>0</v>
      </c>
      <c r="EJ17" s="11"/>
      <c r="EK17" s="11"/>
      <c r="EL17" s="11"/>
      <c r="EM17" s="11"/>
      <c r="EN17" s="11"/>
      <c r="EO17" s="11"/>
      <c r="EP17" s="4">
        <f>VLOOKUP(tLocTerm!$B15,tLocFeature!$A$2:$CC$13,EP$2,0)</f>
        <v>0</v>
      </c>
      <c r="EQ17" s="4">
        <f>VLOOKUP(tLocTerm!$B15,tLocFeature!$A$2:$CC$13,EQ$2,0)</f>
        <v>0</v>
      </c>
      <c r="ER17" s="11"/>
      <c r="ES17" s="4">
        <f>VLOOKUP(tLocTerm!$B15,tLocFeature!$A$2:$CC$13,ES$2,0)</f>
        <v>0</v>
      </c>
      <c r="ET17" s="4">
        <f>VLOOKUP(tLocTerm!$B15,tLocFeature!$A$2:$CC$13,ET$2,0)</f>
        <v>0</v>
      </c>
      <c r="EU17" s="4">
        <f>VLOOKUP(tLocTerm!$B15,tLocFeature!$A$2:$CC$13,EU$2,0)</f>
        <v>0</v>
      </c>
      <c r="EV17" s="4">
        <f>VLOOKUP(tLocTerm!$B15,tLocFeature!$A$2:$CC$13,EV$2,0)</f>
        <v>0</v>
      </c>
      <c r="EW17" s="4">
        <f>VLOOKUP(tLocTerm!$B15,tLocFeature!$A$2:$CC$13,EW$2,0)</f>
        <v>0</v>
      </c>
      <c r="EX17" s="4">
        <f>VLOOKUP(tLocTerm!$B15,tLocFeature!$A$2:$CC$13,EX$2,0)</f>
        <v>0</v>
      </c>
      <c r="EY17" s="11"/>
      <c r="EZ17" s="11"/>
      <c r="FA17" s="10">
        <v>0</v>
      </c>
      <c r="FB17" s="10">
        <f>IF(tLocTerm!L15&gt;=0,0,1)</f>
        <v>0</v>
      </c>
      <c r="FC17" s="10">
        <f>IF(tLocTerm!K15="C", tLocTerm!L15,0)</f>
        <v>0</v>
      </c>
      <c r="FD17" s="10">
        <v>0</v>
      </c>
      <c r="FE17" s="10">
        <v>0</v>
      </c>
      <c r="FF17" s="10">
        <v>0</v>
      </c>
      <c r="FG17" s="10">
        <f>IF(tLocTerm!M15&gt;=0,0,1)</f>
        <v>0</v>
      </c>
      <c r="FH17" s="10">
        <f>IF(tLocTerm!K15="C", tLocTerm!M15,0)</f>
        <v>0</v>
      </c>
      <c r="FI17" s="10">
        <v>0</v>
      </c>
      <c r="FJ17" s="10">
        <v>0</v>
      </c>
      <c r="FK17" s="10">
        <v>0</v>
      </c>
      <c r="FL17" s="10">
        <f>IF(tLocTerm!N15&gt;=0,0,1)</f>
        <v>0</v>
      </c>
      <c r="FM17" s="10">
        <f>IF(tLocTerm!K15="C", tLocTerm!N15,0)</f>
        <v>0</v>
      </c>
      <c r="FN17" s="10">
        <v>0</v>
      </c>
      <c r="FO17" s="10">
        <v>0</v>
      </c>
      <c r="FP17" s="10">
        <v>0</v>
      </c>
      <c r="FQ17" s="10">
        <f>IF(tLocTerm!O15&gt;=0,0,1)</f>
        <v>0</v>
      </c>
      <c r="FR17" s="10">
        <f>IF(tLocTerm!K15="C", tLocTerm!O15,0)</f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f>IF(tLocTerm!L15&gt;=0,0,1)</f>
        <v>0</v>
      </c>
      <c r="GB17" s="10">
        <f>IF(tLocTerm!K15="S", tLocTerm!L15,0)</f>
        <v>0</v>
      </c>
      <c r="GC17" s="10">
        <v>0</v>
      </c>
      <c r="GD17" s="10">
        <v>0</v>
      </c>
      <c r="GE17" s="10">
        <v>0</v>
      </c>
      <c r="GF17" s="10">
        <f>IF(tLocTerm!G15&gt;=0,0,1)</f>
        <v>0</v>
      </c>
      <c r="GG17" s="10">
        <f>IF(tLocTerm!F15="C", tLocTerm!G15,0)</f>
        <v>0</v>
      </c>
      <c r="GH17" s="10">
        <v>0</v>
      </c>
      <c r="GI17" s="10">
        <f>IF(tLocTerm!H15&gt;=0,0,1)</f>
        <v>0</v>
      </c>
      <c r="GJ17" s="10">
        <f>IF(tLocTerm!F15="C", tLocTerm!H15,0)</f>
        <v>0</v>
      </c>
      <c r="GK17" s="10">
        <v>0</v>
      </c>
      <c r="GL17" s="10">
        <f>IF(tLocTerm!I15&gt;=0,0,1)</f>
        <v>0</v>
      </c>
      <c r="GM17" s="10">
        <f>IF(tLocTerm!F15="C", tLocTerm!I15,0)</f>
        <v>0</v>
      </c>
      <c r="GN17" s="10">
        <v>0</v>
      </c>
      <c r="GO17" s="10">
        <f>IF(tLocTerm!J15&gt;=0,0,1)</f>
        <v>0</v>
      </c>
      <c r="GP17" s="10">
        <f>IF(tLocTerm!F15="C", tLocTerm!J15,0)</f>
        <v>0</v>
      </c>
      <c r="GQ17" s="10">
        <v>0</v>
      </c>
      <c r="GR17" s="10">
        <v>0</v>
      </c>
      <c r="GS17" s="10">
        <v>0</v>
      </c>
      <c r="GT17" s="10">
        <v>0</v>
      </c>
      <c r="GU17" s="10">
        <f>IF(tLocTerm!G15&gt;=0,0,1)</f>
        <v>0</v>
      </c>
      <c r="GV17" s="10">
        <f>IF(tLocTerm!F15="S", tLocTerm!G15,0)</f>
        <v>0</v>
      </c>
      <c r="GW17" s="10">
        <v>0</v>
      </c>
    </row>
    <row r="18" spans="1:205" x14ac:dyDescent="0.25">
      <c r="A18" s="13" t="str">
        <f>VLOOKUP(VLOOKUP(tLocTerm!B16,tLocation!$A$3:$C$17,3,0),tExpSet_tCntrct_tLayer!$A$2:$B$3,2,0)</f>
        <v>Rowwise</v>
      </c>
      <c r="B18" s="13">
        <f>VLOOKUP(VLOOKUP(tLocTerm!B16,tLocation!$A$3:$BT$17,2,0),tExpSet_tCntrct_tLayer!$A$10:$C$11,3,0)</f>
        <v>1</v>
      </c>
      <c r="C18" s="12" t="str">
        <f>VLOOKUP(tLocTerm!B16,tLocation!$A$3:$BT$17,5,0)</f>
        <v>1_FL</v>
      </c>
      <c r="D18" s="12">
        <f>VLOOKUP(tLocTerm!B16,tLocation!$A$3:$BT$17,6,0)</f>
        <v>1</v>
      </c>
      <c r="E18" s="13">
        <f>VLOOKUP(tLocTerm!B16,tLocation!$A$3:$BT$17,18,0)</f>
        <v>0</v>
      </c>
      <c r="F18" s="11"/>
      <c r="G18" s="12" t="str">
        <f>VLOOKUP(tLocTerm!B16,tLocation!$A$3:$BT$17,19,0)</f>
        <v>NULL</v>
      </c>
      <c r="H18" s="12" t="str">
        <f>VLOOKUP(tLocTerm!B16,tLocation!$A$3:$BT$17,17,0)</f>
        <v>NULL</v>
      </c>
      <c r="I18" s="12">
        <f>VLOOKUP(tLocTerm!B16,tLocation!$A$3:$BT$17,4,0)</f>
        <v>0</v>
      </c>
      <c r="J18" s="15">
        <f>VLOOKUP(tLocTerm!B16,tLocation!$A$3:$BT$17,43,0)</f>
        <v>43466</v>
      </c>
      <c r="K18" s="15">
        <f>VLOOKUP(tLocTerm!B16,tLocation!$A$3:$BT$17,44,0)</f>
        <v>43831</v>
      </c>
      <c r="L18" s="13">
        <f>VLOOKUP(tLocTerm!B16,tLocFeature!$A$2:$CC$13,31,0)</f>
        <v>0</v>
      </c>
      <c r="M18" s="11"/>
      <c r="N18" s="12" t="str">
        <f>VLOOKUP(tLocTerm!B16,tLocation!$A$3:$BT$17,22,0)</f>
        <v>US</v>
      </c>
      <c r="O18" s="12">
        <f>VLOOKUP(tLocTerm!B16,tLocation!$A$3:$BT$17,37,0)</f>
        <v>42.348438000000002</v>
      </c>
      <c r="P18" s="12">
        <f>VLOOKUP(tLocTerm!B16,tLocation!$A$3:$BT$17,38,0)</f>
        <v>-71.076521999999997</v>
      </c>
      <c r="Q18" s="12" t="str">
        <f>VLOOKUP(tLocTerm!B16,tLocation!$A$3:$BT$17,34,0)</f>
        <v>141 Dartmouth Street</v>
      </c>
      <c r="R18" s="12">
        <f>VLOOKUP(tLocTerm!B16,tLocation!$A$3:$BT$17,30,0)</f>
        <v>2116</v>
      </c>
      <c r="S18" s="12" t="str">
        <f>VLOOKUP(tLocTerm!B16,tLocation!$A$3:$BT$17,35,0)</f>
        <v>BOSTON</v>
      </c>
      <c r="T18" s="12" t="str">
        <f>VLOOKUP(tLocTerm!B16,tLocation!$A$3:$BT$17,26,0)</f>
        <v>MA</v>
      </c>
      <c r="U18" s="12" t="str">
        <f>VLOOKUP(tLocTerm!B16,tLocation!$A$3:$BT$17,27,0)</f>
        <v>Massachusetts</v>
      </c>
      <c r="V18" s="13" t="s">
        <v>784</v>
      </c>
      <c r="W18" s="13" t="str">
        <f>VLOOKUP(C18,tLocation!$E$3:$AC$17,25,0)</f>
        <v>Suffolk</v>
      </c>
      <c r="X18" s="13" t="s">
        <v>783</v>
      </c>
      <c r="Y18" s="13" t="str">
        <f>VLOOKUP(C18,tLocation!$E$3:$AG$17,29,0)</f>
        <v>NULL</v>
      </c>
      <c r="Z18" s="13"/>
      <c r="AA18" s="13"/>
      <c r="AB18" s="13"/>
      <c r="AC18" s="13"/>
      <c r="AD18" s="13"/>
      <c r="AE18" s="13"/>
      <c r="AF18" s="13">
        <f>VLOOKUP(VLOOKUP(tLocTerm!B16,tLocation!$A$3:$BT$17,41,0),ForPerilLookUp!$L$2:$M$9,2,0)</f>
        <v>1</v>
      </c>
      <c r="AG18" s="11"/>
      <c r="AH18" s="12" t="str">
        <f>VLOOKUP(tLocTerm!B16,tLocation!$A$3:$BT$17,42,0)</f>
        <v>GEO</v>
      </c>
      <c r="AI18" s="12" t="str">
        <f>VLOOKUP(tLocTerm!B16,tLocation!$A$3:$BT$17,48,0)</f>
        <v>AIR</v>
      </c>
      <c r="AJ18" s="12">
        <f>VLOOKUP(tLocTerm!B16,tLocation!$A$3:$BT$17,49,0)</f>
        <v>315</v>
      </c>
      <c r="AK18" s="12" t="str">
        <f>VLOOKUP(tLocTerm!B16,tLocation!$A$3:$BT$17,50,0)</f>
        <v>AIR</v>
      </c>
      <c r="AL18" s="12">
        <f>VLOOKUP(tLocTerm!B16,tLocation!$A$3:$BT$17,51,0)</f>
        <v>116</v>
      </c>
      <c r="AM18" s="13">
        <f>VLOOKUP(VLOOKUP(tLocTerm!B16,tLocation!$A$3:$BT$17,45,0),ForPerilLookUp!$AC$2:$AD$172,2)</f>
        <v>1104</v>
      </c>
      <c r="AN18" s="13">
        <f>VLOOKUP(VLOOKUP(tLocTerm!B16,tLocation!$A$3:$BT$17,46,0),ForPerilLookUp!$Z$2:$AA$186,2)</f>
        <v>5105</v>
      </c>
      <c r="AO18" s="12">
        <f>VLOOKUP(tLocTerm!B16,tLocation!$A$3:$BT$17,54,0)</f>
        <v>1980</v>
      </c>
      <c r="AP18" s="12">
        <f>VLOOKUP(tLocTerm!B16,tLocation!$A$3:$BT$17,55,0)</f>
        <v>7</v>
      </c>
      <c r="AQ18" s="12">
        <f>VLOOKUP(tLocTerm!B16,tLocation!$A$3:$BT$17,53,0)</f>
        <v>1</v>
      </c>
      <c r="AR18" s="12">
        <f>VLOOKUP(tLocTerm!B16,tLocation!$A$3:$BT$17,58,0)</f>
        <v>1</v>
      </c>
      <c r="AS18" s="13">
        <f>VLOOKUP(VLOOKUP(tLocTerm!B16,tLocation!$A$3:$BT$17,59,0),ForPerilLookUp!$O$3:$Q$8,3,0)</f>
        <v>11</v>
      </c>
      <c r="AT18" s="12">
        <f>VLOOKUP(tLocTerm!B16,tLocation!$A$3:$BT$17,65,0)</f>
        <v>0</v>
      </c>
      <c r="AU18" s="12">
        <f>VLOOKUP(tLocTerm!B16,tLocation!$A$3:$BT$17,66,0)</f>
        <v>0</v>
      </c>
      <c r="AV18" s="12">
        <f>VLOOKUP(tLocTerm!B16,tLocation!$A$3:$BT$17,67,0)</f>
        <v>0</v>
      </c>
      <c r="AW18" s="12">
        <f>VLOOKUP(tLocTerm!B16,tLocation!$A$3:$BT$17,68,0)</f>
        <v>0</v>
      </c>
      <c r="AX18" s="12">
        <f>VLOOKUP(tLocTerm!B16,tLocation!$A$3:$BT$17,69,0)</f>
        <v>0</v>
      </c>
      <c r="AY18" s="11"/>
      <c r="AZ18" s="13" t="str">
        <f>VLOOKUP(VLOOKUP(VLOOKUP(tLocTerm!B16,tLocation!$A$3:$BT$17,2,0),tExpSet_tCntrct_tLayer!$A$10:$F$11,6,0),ForPerilLookUp!$E$2:$H$6,3,0)</f>
        <v>WSS;QEQ;QFF;OO1;QLS;BFR;QSL;XX1;WW2;MM1;QTS;BBF;ZZ1</v>
      </c>
      <c r="BA18" s="12">
        <f>VLOOKUP(tLocTerm!B16,tLocation!$A$3:$BT$17,7,0)</f>
        <v>10000000</v>
      </c>
      <c r="BB18" s="12">
        <f>VLOOKUP(tLocTerm!B16,tLocation!$A$3:$BT$17,8,0)</f>
        <v>0</v>
      </c>
      <c r="BC18" s="12">
        <f>VLOOKUP(tLocTerm!B16,tLocation!$A$3:$BT$17,9,0)</f>
        <v>500000</v>
      </c>
      <c r="BD18" s="12">
        <f>VLOOKUP(tLocTerm!B16,tLocation!$A$3:$BT$17,10,0)</f>
        <v>2000000</v>
      </c>
      <c r="BE18" s="12">
        <f>VLOOKUP(tLocTerm!B16,tLocation!$A$3:$BT$17,11,0)</f>
        <v>365</v>
      </c>
      <c r="BF18" s="12" t="str">
        <f>VLOOKUP(tLocTerm!B16,tLocation!$A$3:$BT$17,15,0)</f>
        <v>USD</v>
      </c>
      <c r="BG18" s="12">
        <f>VLOOKUP(tLocTerm!B16,tLocation!$A$3:$BT$17,14,0)</f>
        <v>0</v>
      </c>
      <c r="BH18" s="11"/>
      <c r="BI18" s="11"/>
      <c r="BJ18" s="11"/>
      <c r="BK18" s="13">
        <f>VLOOKUP(tLocTerm!B16,tLocation!$A$3:$BT$17,71,0)</f>
        <v>0</v>
      </c>
      <c r="BL18" s="10">
        <f>tLocTerm!Q16*tLocTerm!R16</f>
        <v>1</v>
      </c>
      <c r="BM18" s="11"/>
      <c r="BN18" s="11"/>
      <c r="BO18" s="13">
        <f>VLOOKUP(CONCATENATE(tLocTerm!B16,"_",tLocTerm!C16,"_",tLocTerm!D16),ForCondNumber!$F$4:$J$27,5,0)</f>
        <v>20</v>
      </c>
      <c r="BP18" s="18">
        <v>1</v>
      </c>
      <c r="BQ18" s="10" t="str">
        <f>VLOOKUP(tLocTerm!D16,ForPerilLookUp!$E$2:$H$6,3,0)</f>
        <v>OO1</v>
      </c>
      <c r="BR18" s="11"/>
      <c r="BS18" s="11"/>
      <c r="BT18" s="11"/>
      <c r="BU18" s="11"/>
      <c r="BV18" s="19">
        <f>VLOOKUP(tLocTerm!B16,tLocFeature!$A$2:$CC$13,38,0)</f>
        <v>0</v>
      </c>
      <c r="BW18" s="19">
        <f>VLOOKUP(tLocTerm!B16,tLocFeature!$A$2:$CC$13,43,0)</f>
        <v>0</v>
      </c>
      <c r="BX18" s="19">
        <f>VLOOKUP(tLocTerm!B16,tLocFeature!$A$2:$CC$13,41,0)</f>
        <v>0</v>
      </c>
      <c r="BY18" s="11"/>
      <c r="BZ18" s="11"/>
      <c r="CA18" s="11"/>
      <c r="CB18" s="4">
        <f>VLOOKUP(tLocTerm!B16,tLocFeature!$A$2:$CC$13,5,0)</f>
        <v>0</v>
      </c>
      <c r="CC18" s="4">
        <f>VLOOKUP(tLocTerm!$B16,tLocFeature!$A$2:$CC$13,CC$2,0)</f>
        <v>0</v>
      </c>
      <c r="CD18" s="4">
        <f>VLOOKUP(tLocTerm!$B16,tLocFeature!$A$2:$CC$13,CD$2,0)</f>
        <v>0</v>
      </c>
      <c r="CE18" s="4">
        <f>VLOOKUP(tLocTerm!$B16,tLocFeature!$A$2:$CC$13,CE$2,0)</f>
        <v>0</v>
      </c>
      <c r="CF18" s="4">
        <f>VLOOKUP(tLocTerm!$B16,tLocFeature!$A$2:$CC$13,CF$2,0)</f>
        <v>0</v>
      </c>
      <c r="CG18" s="4">
        <f>VLOOKUP(tLocTerm!$B16,tLocFeature!$A$2:$CC$13,CG$2,0)</f>
        <v>0</v>
      </c>
      <c r="CH18" s="4">
        <f>VLOOKUP(tLocTerm!$B16,tLocFeature!$A$2:$CC$13,CH$2,0)</f>
        <v>0</v>
      </c>
      <c r="CI18" s="4">
        <f>VLOOKUP(tLocTerm!$B16,tLocFeature!$A$2:$CC$13,CI$2,0)</f>
        <v>0</v>
      </c>
      <c r="CJ18" s="4">
        <f>VLOOKUP(tLocTerm!$B16,tLocFeature!$A$2:$CC$13,CJ$2,0)</f>
        <v>0</v>
      </c>
      <c r="CK18" s="11"/>
      <c r="CL18" s="4">
        <f>VLOOKUP(tLocTerm!$B16,tLocFeature!$A$2:$CC$13,CL$2,0)</f>
        <v>0</v>
      </c>
      <c r="CM18" s="4">
        <f>VLOOKUP(tLocTerm!$B16,tLocFeature!$A$2:$CC$13,CM$2,0)</f>
        <v>0</v>
      </c>
      <c r="CN18" s="4">
        <f>VLOOKUP(tLocTerm!$B16,tLocFeature!$A$2:$CC$13,CN$2,0)</f>
        <v>0</v>
      </c>
      <c r="CO18" s="4">
        <f>VLOOKUP(tLocTerm!$B16,tLocFeature!$A$2:$CC$13,CO$2,0)</f>
        <v>0</v>
      </c>
      <c r="CP18" s="4">
        <f>VLOOKUP(tLocTerm!$B16,tLocFeature!$A$2:$CC$13,CP$2,0)</f>
        <v>0</v>
      </c>
      <c r="CQ18" s="4">
        <f>VLOOKUP(tLocTerm!$B16,tLocFeature!$A$2:$CC$13,CQ$2,0)</f>
        <v>0</v>
      </c>
      <c r="CR18" s="4">
        <f>VLOOKUP(tLocTerm!$B16,tLocFeature!$A$2:$CC$13,CR$2,0)</f>
        <v>0</v>
      </c>
      <c r="CS18" s="4">
        <f>VLOOKUP(tLocTerm!$B16,tLocFeature!$A$2:$CC$13,CS$2,0)</f>
        <v>0</v>
      </c>
      <c r="CT18" s="11"/>
      <c r="CU18" s="4">
        <f>VLOOKUP(tLocTerm!$B16,tLocFeature!$A$2:$CC$13,CU$2,0)</f>
        <v>0</v>
      </c>
      <c r="CV18" s="11"/>
      <c r="CW18" s="4">
        <f>VLOOKUP(tLocTerm!$B16,tLocFeature!$A$2:$CC$13,CW$2,0)</f>
        <v>0</v>
      </c>
      <c r="CX18" s="4">
        <f>VLOOKUP(tLocTerm!$B16,tLocFeature!$A$2:$CC$13,CX$2,0)</f>
        <v>0</v>
      </c>
      <c r="CY18" s="4">
        <f>VLOOKUP(tLocTerm!$B16,tLocFeature!$A$2:$CC$13,CY$2,0)</f>
        <v>0</v>
      </c>
      <c r="CZ18" s="4">
        <f>VLOOKUP(tLocTerm!$B16,tLocFeature!$A$2:$CC$13,CZ$2,0)</f>
        <v>0</v>
      </c>
      <c r="DA18" s="4">
        <f>VLOOKUP(tLocTerm!$B16,tLocFeature!$A$2:$CC$13,DA$2,0)</f>
        <v>0</v>
      </c>
      <c r="DB18" s="4">
        <f>VLOOKUP(tLocTerm!$B16,tLocFeature!$A$2:$CC$13,DB$2,0)</f>
        <v>0</v>
      </c>
      <c r="DC18" s="11"/>
      <c r="DD18" s="4">
        <f>VLOOKUP(tLocTerm!$B16,tLocFeature!$A$2:$CC$13,DD$2,0)</f>
        <v>0</v>
      </c>
      <c r="DE18" s="4">
        <f>VLOOKUP(tLocTerm!$B16,tLocFeature!$A$2:$CC$13,DE$2,0)</f>
        <v>0</v>
      </c>
      <c r="DF18" s="11"/>
      <c r="DG18" s="4">
        <f>VLOOKUP(tLocTerm!$B16,tLocFeature!$A$2:$CC$13,DG$2,0)</f>
        <v>0</v>
      </c>
      <c r="DH18" s="11"/>
      <c r="DI18" s="11"/>
      <c r="DJ18" s="4">
        <f>VLOOKUP(tLocTerm!$B16,tLocFeature!$A$2:$CC$13,DJ$2,0)</f>
        <v>-999</v>
      </c>
      <c r="DK18" s="4" t="str">
        <f>VLOOKUP(tLocTerm!$B16,tLocFeature!$A$2:$CC$13,DK$2,0)</f>
        <v>NULL</v>
      </c>
      <c r="DL18" s="11"/>
      <c r="DM18" s="4">
        <f>VLOOKUP(tLocTerm!$B16,tLocFeature!$A$2:$CC$13,DM$2,0)</f>
        <v>-999</v>
      </c>
      <c r="DN18" s="4" t="str">
        <f>VLOOKUP(tLocTerm!$B16,tLocFeature!$A$2:$CC$13,DN$2,0)</f>
        <v>NULL</v>
      </c>
      <c r="DO18" s="4">
        <f>VLOOKUP(tLocTerm!$B16,tLocFeature!$A$2:$CC$13,DO$2,0)</f>
        <v>0</v>
      </c>
      <c r="DP18" s="4">
        <f>VLOOKUP(tLocTerm!$B16,tLocFeature!$A$2:$CC$13,DP$2,0)</f>
        <v>0</v>
      </c>
      <c r="DQ18" s="4">
        <f>VLOOKUP(tLocTerm!$B16,tLocFeature!$A$2:$CC$13,DQ$2,0)</f>
        <v>0</v>
      </c>
      <c r="DR18" s="4">
        <f>VLOOKUP(tLocTerm!$B16,tLocFeature!$A$2:$CC$13,DR$2,0)</f>
        <v>0</v>
      </c>
      <c r="DS18" s="4">
        <f>VLOOKUP(tLocTerm!$B16,tLocFeature!$A$2:$CC$13,DS$2,0)</f>
        <v>0</v>
      </c>
      <c r="DT18" s="11"/>
      <c r="DU18" s="11"/>
      <c r="DV18" s="4">
        <f>VLOOKUP(tLocTerm!$B16,tLocFeature!$A$2:$CC$13,DV$2,0)</f>
        <v>0</v>
      </c>
      <c r="DW18" s="11"/>
      <c r="DX18" s="4">
        <f>VLOOKUP(tLocTerm!$B16,tLocFeature!$A$2:$CC$13,DX$2,0)</f>
        <v>0</v>
      </c>
      <c r="DY18" s="4">
        <f>VLOOKUP(tLocTerm!$B16,tLocFeature!$A$2:$CC$13,DY$2,0)</f>
        <v>0</v>
      </c>
      <c r="DZ18" s="4">
        <f>VLOOKUP(tLocTerm!$B16,tLocFeature!$A$2:$CC$13,DZ$2,0)</f>
        <v>-999</v>
      </c>
      <c r="EA18" s="4">
        <v>1</v>
      </c>
      <c r="EB18" s="11"/>
      <c r="EC18" s="4">
        <f>VLOOKUP(tLocTerm!$B16,tLocFeature!$A$2:$CC$13,EC$2,0)</f>
        <v>-999</v>
      </c>
      <c r="ED18" s="4" t="str">
        <f>VLOOKUP(tLocTerm!$B16,tLocFeature!$A$2:$CC$13,ED$2,0)</f>
        <v>NULL</v>
      </c>
      <c r="EE18" t="str">
        <f>VLOOKUP(tLocTerm!B16,tLocation!$A$3:$BE$17,56,0)</f>
        <v>NULL</v>
      </c>
      <c r="EF18" t="str">
        <f>VLOOKUP(tLocTerm!B16,tLocation!$A$3:$BE$17,57,0)</f>
        <v>NULL</v>
      </c>
      <c r="EG18" s="11"/>
      <c r="EH18" s="4">
        <f>VLOOKUP(tLocTerm!$B16,tLocFeature!$A$2:$CC$13,EH$2,0)</f>
        <v>0</v>
      </c>
      <c r="EI18" s="4">
        <f>VLOOKUP(tLocTerm!$B16,tLocFeature!$A$2:$CC$13,EI$2,0)</f>
        <v>0</v>
      </c>
      <c r="EJ18" s="11"/>
      <c r="EK18" s="11"/>
      <c r="EL18" s="11"/>
      <c r="EM18" s="11"/>
      <c r="EN18" s="11"/>
      <c r="EO18" s="11"/>
      <c r="EP18" s="4">
        <f>VLOOKUP(tLocTerm!$B16,tLocFeature!$A$2:$CC$13,EP$2,0)</f>
        <v>0</v>
      </c>
      <c r="EQ18" s="4">
        <f>VLOOKUP(tLocTerm!$B16,tLocFeature!$A$2:$CC$13,EQ$2,0)</f>
        <v>0</v>
      </c>
      <c r="ER18" s="11"/>
      <c r="ES18" s="4">
        <f>VLOOKUP(tLocTerm!$B16,tLocFeature!$A$2:$CC$13,ES$2,0)</f>
        <v>0</v>
      </c>
      <c r="ET18" s="4">
        <f>VLOOKUP(tLocTerm!$B16,tLocFeature!$A$2:$CC$13,ET$2,0)</f>
        <v>0</v>
      </c>
      <c r="EU18" s="4">
        <f>VLOOKUP(tLocTerm!$B16,tLocFeature!$A$2:$CC$13,EU$2,0)</f>
        <v>0</v>
      </c>
      <c r="EV18" s="4">
        <f>VLOOKUP(tLocTerm!$B16,tLocFeature!$A$2:$CC$13,EV$2,0)</f>
        <v>0</v>
      </c>
      <c r="EW18" s="4">
        <f>VLOOKUP(tLocTerm!$B16,tLocFeature!$A$2:$CC$13,EW$2,0)</f>
        <v>0</v>
      </c>
      <c r="EX18" s="4">
        <f>VLOOKUP(tLocTerm!$B16,tLocFeature!$A$2:$CC$13,EX$2,0)</f>
        <v>0</v>
      </c>
      <c r="EY18" s="11"/>
      <c r="EZ18" s="11"/>
      <c r="FA18" s="10">
        <v>0</v>
      </c>
      <c r="FB18" s="10">
        <f>IF(tLocTerm!L16&gt;=0,0,1)</f>
        <v>0</v>
      </c>
      <c r="FC18" s="10">
        <f>IF(tLocTerm!K16="C", tLocTerm!L16,0)</f>
        <v>0</v>
      </c>
      <c r="FD18" s="10">
        <v>0</v>
      </c>
      <c r="FE18" s="10">
        <v>0</v>
      </c>
      <c r="FF18" s="10">
        <v>0</v>
      </c>
      <c r="FG18" s="10">
        <f>IF(tLocTerm!M16&gt;=0,0,1)</f>
        <v>0</v>
      </c>
      <c r="FH18" s="10">
        <f>IF(tLocTerm!K16="C", tLocTerm!M16,0)</f>
        <v>0</v>
      </c>
      <c r="FI18" s="10">
        <v>0</v>
      </c>
      <c r="FJ18" s="10">
        <v>0</v>
      </c>
      <c r="FK18" s="10">
        <v>0</v>
      </c>
      <c r="FL18" s="10">
        <f>IF(tLocTerm!N16&gt;=0,0,1)</f>
        <v>0</v>
      </c>
      <c r="FM18" s="10">
        <f>IF(tLocTerm!K16="C", tLocTerm!N16,0)</f>
        <v>0</v>
      </c>
      <c r="FN18" s="10">
        <v>0</v>
      </c>
      <c r="FO18" s="10">
        <v>0</v>
      </c>
      <c r="FP18" s="10">
        <v>0</v>
      </c>
      <c r="FQ18" s="10">
        <f>IF(tLocTerm!O16&gt;=0,0,1)</f>
        <v>0</v>
      </c>
      <c r="FR18" s="10">
        <f>IF(tLocTerm!K16="C", tLocTerm!O16,0)</f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f>IF(tLocTerm!L16&gt;=0,0,1)</f>
        <v>0</v>
      </c>
      <c r="GB18" s="10">
        <f>IF(tLocTerm!K16="S", tLocTerm!L16,0)</f>
        <v>0</v>
      </c>
      <c r="GC18" s="10">
        <v>0</v>
      </c>
      <c r="GD18" s="10">
        <v>0</v>
      </c>
      <c r="GE18" s="10">
        <v>0</v>
      </c>
      <c r="GF18" s="10">
        <f>IF(tLocTerm!G16&gt;=0,0,1)</f>
        <v>0</v>
      </c>
      <c r="GG18" s="10">
        <f>IF(tLocTerm!F16="C", tLocTerm!G16,0)</f>
        <v>0</v>
      </c>
      <c r="GH18" s="10">
        <v>0</v>
      </c>
      <c r="GI18" s="10">
        <f>IF(tLocTerm!H16&gt;=0,0,1)</f>
        <v>0</v>
      </c>
      <c r="GJ18" s="10">
        <f>IF(tLocTerm!F16="C", tLocTerm!H16,0)</f>
        <v>0</v>
      </c>
      <c r="GK18" s="10">
        <v>0</v>
      </c>
      <c r="GL18" s="10">
        <f>IF(tLocTerm!I16&gt;=0,0,1)</f>
        <v>0</v>
      </c>
      <c r="GM18" s="10">
        <f>IF(tLocTerm!F16="C", tLocTerm!I16,0)</f>
        <v>0</v>
      </c>
      <c r="GN18" s="10">
        <v>0</v>
      </c>
      <c r="GO18" s="10">
        <f>IF(tLocTerm!J16&gt;=0,0,1)</f>
        <v>0</v>
      </c>
      <c r="GP18" s="10">
        <f>IF(tLocTerm!F16="C", tLocTerm!J16,0)</f>
        <v>0</v>
      </c>
      <c r="GQ18" s="10">
        <v>0</v>
      </c>
      <c r="GR18" s="10">
        <v>0</v>
      </c>
      <c r="GS18" s="10">
        <v>0</v>
      </c>
      <c r="GT18" s="10">
        <v>0</v>
      </c>
      <c r="GU18" s="10">
        <f>IF(tLocTerm!G16&gt;=0,0,1)</f>
        <v>0</v>
      </c>
      <c r="GV18" s="10">
        <f>IF(tLocTerm!F16="S", tLocTerm!G16,0)</f>
        <v>0</v>
      </c>
      <c r="GW18" s="10">
        <v>0</v>
      </c>
    </row>
    <row r="19" spans="1:205" x14ac:dyDescent="0.25">
      <c r="A19" s="13" t="str">
        <f>VLOOKUP(VLOOKUP(tLocTerm!B17,tLocation!$A$3:$C$17,3,0),tExpSet_tCntrct_tLayer!$A$2:$B$3,2,0)</f>
        <v>Rowwise</v>
      </c>
      <c r="B19" s="13">
        <f>VLOOKUP(VLOOKUP(tLocTerm!B17,tLocation!$A$3:$BT$17,2,0),tExpSet_tCntrct_tLayer!$A$10:$C$11,3,0)</f>
        <v>1</v>
      </c>
      <c r="C19" s="12" t="str">
        <f>VLOOKUP(tLocTerm!B17,tLocation!$A$3:$BT$17,5,0)</f>
        <v>1_AOP</v>
      </c>
      <c r="D19" s="12">
        <f>VLOOKUP(tLocTerm!B17,tLocation!$A$3:$BT$17,6,0)</f>
        <v>1</v>
      </c>
      <c r="E19" s="13">
        <f>VLOOKUP(tLocTerm!B17,tLocation!$A$3:$BT$17,18,0)</f>
        <v>0</v>
      </c>
      <c r="F19" s="11"/>
      <c r="G19" s="12" t="str">
        <f>VLOOKUP(tLocTerm!B17,tLocation!$A$3:$BT$17,19,0)</f>
        <v>NULL</v>
      </c>
      <c r="H19" s="12" t="str">
        <f>VLOOKUP(tLocTerm!B17,tLocation!$A$3:$BT$17,17,0)</f>
        <v>NULL</v>
      </c>
      <c r="I19" s="12">
        <f>VLOOKUP(tLocTerm!B17,tLocation!$A$3:$BT$17,4,0)</f>
        <v>0</v>
      </c>
      <c r="J19" s="15">
        <f>VLOOKUP(tLocTerm!B17,tLocation!$A$3:$BT$17,43,0)</f>
        <v>43466</v>
      </c>
      <c r="K19" s="15">
        <f>VLOOKUP(tLocTerm!B17,tLocation!$A$3:$BT$17,44,0)</f>
        <v>43831</v>
      </c>
      <c r="L19" s="13">
        <f>VLOOKUP(tLocTerm!B17,tLocFeature!$A$2:$CC$13,31,0)</f>
        <v>0</v>
      </c>
      <c r="M19" s="11"/>
      <c r="N19" s="12" t="str">
        <f>VLOOKUP(tLocTerm!B17,tLocation!$A$3:$BT$17,22,0)</f>
        <v>US</v>
      </c>
      <c r="O19" s="12">
        <f>VLOOKUP(tLocTerm!B17,tLocation!$A$3:$BT$17,37,0)</f>
        <v>42.348438000000002</v>
      </c>
      <c r="P19" s="12">
        <f>VLOOKUP(tLocTerm!B17,tLocation!$A$3:$BT$17,38,0)</f>
        <v>-71.076521999999997</v>
      </c>
      <c r="Q19" s="12" t="str">
        <f>VLOOKUP(tLocTerm!B17,tLocation!$A$3:$BT$17,34,0)</f>
        <v>141 Dartmouth Street</v>
      </c>
      <c r="R19" s="12">
        <f>VLOOKUP(tLocTerm!B17,tLocation!$A$3:$BT$17,30,0)</f>
        <v>2116</v>
      </c>
      <c r="S19" s="12" t="str">
        <f>VLOOKUP(tLocTerm!B17,tLocation!$A$3:$BT$17,35,0)</f>
        <v>BOSTON</v>
      </c>
      <c r="T19" s="12" t="str">
        <f>VLOOKUP(tLocTerm!B17,tLocation!$A$3:$BT$17,26,0)</f>
        <v>MA</v>
      </c>
      <c r="U19" s="12" t="str">
        <f>VLOOKUP(tLocTerm!B17,tLocation!$A$3:$BT$17,27,0)</f>
        <v>Massachusetts</v>
      </c>
      <c r="V19" s="13" t="s">
        <v>784</v>
      </c>
      <c r="W19" s="13" t="str">
        <f>VLOOKUP(C19,tLocation!$E$3:$AC$17,25,0)</f>
        <v>Suffolk</v>
      </c>
      <c r="X19" s="13" t="s">
        <v>783</v>
      </c>
      <c r="Y19" s="13" t="str">
        <f>VLOOKUP(C19,tLocation!$E$3:$AG$17,29,0)</f>
        <v>NULL</v>
      </c>
      <c r="Z19" s="13"/>
      <c r="AA19" s="13"/>
      <c r="AB19" s="13"/>
      <c r="AC19" s="13"/>
      <c r="AD19" s="13"/>
      <c r="AE19" s="13"/>
      <c r="AF19" s="13">
        <f>VLOOKUP(VLOOKUP(tLocTerm!B17,tLocation!$A$3:$BT$17,41,0),ForPerilLookUp!$L$2:$M$9,2,0)</f>
        <v>1</v>
      </c>
      <c r="AG19" s="11"/>
      <c r="AH19" s="12" t="str">
        <f>VLOOKUP(tLocTerm!B17,tLocation!$A$3:$BT$17,42,0)</f>
        <v>GEO</v>
      </c>
      <c r="AI19" s="12" t="str">
        <f>VLOOKUP(tLocTerm!B17,tLocation!$A$3:$BT$17,48,0)</f>
        <v>AIR</v>
      </c>
      <c r="AJ19" s="12">
        <f>VLOOKUP(tLocTerm!B17,tLocation!$A$3:$BT$17,49,0)</f>
        <v>315</v>
      </c>
      <c r="AK19" s="12" t="str">
        <f>VLOOKUP(tLocTerm!B17,tLocation!$A$3:$BT$17,50,0)</f>
        <v>AIR</v>
      </c>
      <c r="AL19" s="12">
        <f>VLOOKUP(tLocTerm!B17,tLocation!$A$3:$BT$17,51,0)</f>
        <v>116</v>
      </c>
      <c r="AM19" s="13">
        <f>VLOOKUP(VLOOKUP(tLocTerm!B17,tLocation!$A$3:$BT$17,45,0),ForPerilLookUp!$AC$2:$AD$172,2)</f>
        <v>1104</v>
      </c>
      <c r="AN19" s="13">
        <f>VLOOKUP(VLOOKUP(tLocTerm!B17,tLocation!$A$3:$BT$17,46,0),ForPerilLookUp!$Z$2:$AA$186,2)</f>
        <v>5105</v>
      </c>
      <c r="AO19" s="12">
        <f>VLOOKUP(tLocTerm!B17,tLocation!$A$3:$BT$17,54,0)</f>
        <v>1980</v>
      </c>
      <c r="AP19" s="12">
        <f>VLOOKUP(tLocTerm!B17,tLocation!$A$3:$BT$17,55,0)</f>
        <v>7</v>
      </c>
      <c r="AQ19" s="12">
        <f>VLOOKUP(tLocTerm!B17,tLocation!$A$3:$BT$17,53,0)</f>
        <v>1</v>
      </c>
      <c r="AR19" s="12">
        <f>VLOOKUP(tLocTerm!B17,tLocation!$A$3:$BT$17,58,0)</f>
        <v>1</v>
      </c>
      <c r="AS19" s="13">
        <f>VLOOKUP(VLOOKUP(tLocTerm!B17,tLocation!$A$3:$BT$17,59,0),ForPerilLookUp!$O$3:$Q$8,3,0)</f>
        <v>11</v>
      </c>
      <c r="AT19" s="12">
        <f>VLOOKUP(tLocTerm!B17,tLocation!$A$3:$BT$17,65,0)</f>
        <v>0</v>
      </c>
      <c r="AU19" s="12">
        <f>VLOOKUP(tLocTerm!B17,tLocation!$A$3:$BT$17,66,0)</f>
        <v>0</v>
      </c>
      <c r="AV19" s="12">
        <f>VLOOKUP(tLocTerm!B17,tLocation!$A$3:$BT$17,67,0)</f>
        <v>0</v>
      </c>
      <c r="AW19" s="12">
        <f>VLOOKUP(tLocTerm!B17,tLocation!$A$3:$BT$17,68,0)</f>
        <v>0</v>
      </c>
      <c r="AX19" s="12">
        <f>VLOOKUP(tLocTerm!B17,tLocation!$A$3:$BT$17,69,0)</f>
        <v>0</v>
      </c>
      <c r="AY19" s="11"/>
      <c r="AZ19" s="13" t="str">
        <f>VLOOKUP(VLOOKUP(VLOOKUP(tLocTerm!B17,tLocation!$A$3:$BT$17,2,0),tExpSet_tCntrct_tLayer!$A$10:$F$11,6,0),ForPerilLookUp!$E$2:$H$6,3,0)</f>
        <v>WSS;QEQ;QFF;OO1;QLS;BFR;QSL;XX1;WW2;MM1;QTS;BBF;ZZ1</v>
      </c>
      <c r="BA19" s="12">
        <f>VLOOKUP(tLocTerm!B17,tLocation!$A$3:$BT$17,7,0)</f>
        <v>10000000</v>
      </c>
      <c r="BB19" s="12">
        <f>VLOOKUP(tLocTerm!B17,tLocation!$A$3:$BT$17,8,0)</f>
        <v>0</v>
      </c>
      <c r="BC19" s="12">
        <f>VLOOKUP(tLocTerm!B17,tLocation!$A$3:$BT$17,9,0)</f>
        <v>500000</v>
      </c>
      <c r="BD19" s="12">
        <f>VLOOKUP(tLocTerm!B17,tLocation!$A$3:$BT$17,10,0)</f>
        <v>2000000</v>
      </c>
      <c r="BE19" s="12">
        <f>VLOOKUP(tLocTerm!B17,tLocation!$A$3:$BT$17,11,0)</f>
        <v>365</v>
      </c>
      <c r="BF19" s="12" t="str">
        <f>VLOOKUP(tLocTerm!B17,tLocation!$A$3:$BT$17,15,0)</f>
        <v>USD</v>
      </c>
      <c r="BG19" s="12">
        <f>VLOOKUP(tLocTerm!B17,tLocation!$A$3:$BT$17,14,0)</f>
        <v>0</v>
      </c>
      <c r="BH19" s="11"/>
      <c r="BI19" s="11"/>
      <c r="BJ19" s="11"/>
      <c r="BK19" s="13">
        <f>VLOOKUP(tLocTerm!B17,tLocation!$A$3:$BT$17,71,0)</f>
        <v>0</v>
      </c>
      <c r="BL19" s="10">
        <f>tLocTerm!Q17*tLocTerm!R17</f>
        <v>1</v>
      </c>
      <c r="BM19" s="11"/>
      <c r="BN19" s="11"/>
      <c r="BO19" s="13">
        <f>VLOOKUP(CONCATENATE(tLocTerm!B17,"_",tLocTerm!C17,"_",tLocTerm!D17),ForCondNumber!$F$4:$J$27,5,0)</f>
        <v>21</v>
      </c>
      <c r="BP19" s="18">
        <v>1</v>
      </c>
      <c r="BQ19" s="10" t="str">
        <f>VLOOKUP(tLocTerm!D17,ForPerilLookUp!$E$2:$H$6,3,0)</f>
        <v>BFR;XX1;MM1;ZZ1</v>
      </c>
      <c r="BR19" s="11"/>
      <c r="BS19" s="11"/>
      <c r="BT19" s="11"/>
      <c r="BU19" s="11"/>
      <c r="BV19" s="19">
        <f>VLOOKUP(tLocTerm!B17,tLocFeature!$A$2:$CC$13,38,0)</f>
        <v>0</v>
      </c>
      <c r="BW19" s="19">
        <f>VLOOKUP(tLocTerm!B17,tLocFeature!$A$2:$CC$13,43,0)</f>
        <v>0</v>
      </c>
      <c r="BX19" s="19">
        <f>VLOOKUP(tLocTerm!B17,tLocFeature!$A$2:$CC$13,41,0)</f>
        <v>0</v>
      </c>
      <c r="BY19" s="11"/>
      <c r="BZ19" s="11"/>
      <c r="CA19" s="11"/>
      <c r="CB19" s="4">
        <f>VLOOKUP(tLocTerm!B17,tLocFeature!$A$2:$CC$13,5,0)</f>
        <v>0</v>
      </c>
      <c r="CC19" s="4">
        <f>VLOOKUP(tLocTerm!$B17,tLocFeature!$A$2:$CC$13,CC$2,0)</f>
        <v>0</v>
      </c>
      <c r="CD19" s="4">
        <f>VLOOKUP(tLocTerm!$B17,tLocFeature!$A$2:$CC$13,CD$2,0)</f>
        <v>0</v>
      </c>
      <c r="CE19" s="4">
        <f>VLOOKUP(tLocTerm!$B17,tLocFeature!$A$2:$CC$13,CE$2,0)</f>
        <v>0</v>
      </c>
      <c r="CF19" s="4">
        <f>VLOOKUP(tLocTerm!$B17,tLocFeature!$A$2:$CC$13,CF$2,0)</f>
        <v>0</v>
      </c>
      <c r="CG19" s="4">
        <f>VLOOKUP(tLocTerm!$B17,tLocFeature!$A$2:$CC$13,CG$2,0)</f>
        <v>0</v>
      </c>
      <c r="CH19" s="4">
        <f>VLOOKUP(tLocTerm!$B17,tLocFeature!$A$2:$CC$13,CH$2,0)</f>
        <v>0</v>
      </c>
      <c r="CI19" s="4">
        <f>VLOOKUP(tLocTerm!$B17,tLocFeature!$A$2:$CC$13,CI$2,0)</f>
        <v>0</v>
      </c>
      <c r="CJ19" s="4">
        <f>VLOOKUP(tLocTerm!$B17,tLocFeature!$A$2:$CC$13,CJ$2,0)</f>
        <v>0</v>
      </c>
      <c r="CK19" s="11"/>
      <c r="CL19" s="4">
        <f>VLOOKUP(tLocTerm!$B17,tLocFeature!$A$2:$CC$13,CL$2,0)</f>
        <v>0</v>
      </c>
      <c r="CM19" s="4">
        <f>VLOOKUP(tLocTerm!$B17,tLocFeature!$A$2:$CC$13,CM$2,0)</f>
        <v>0</v>
      </c>
      <c r="CN19" s="4">
        <f>VLOOKUP(tLocTerm!$B17,tLocFeature!$A$2:$CC$13,CN$2,0)</f>
        <v>0</v>
      </c>
      <c r="CO19" s="4">
        <f>VLOOKUP(tLocTerm!$B17,tLocFeature!$A$2:$CC$13,CO$2,0)</f>
        <v>0</v>
      </c>
      <c r="CP19" s="4">
        <f>VLOOKUP(tLocTerm!$B17,tLocFeature!$A$2:$CC$13,CP$2,0)</f>
        <v>0</v>
      </c>
      <c r="CQ19" s="4">
        <f>VLOOKUP(tLocTerm!$B17,tLocFeature!$A$2:$CC$13,CQ$2,0)</f>
        <v>0</v>
      </c>
      <c r="CR19" s="4">
        <f>VLOOKUP(tLocTerm!$B17,tLocFeature!$A$2:$CC$13,CR$2,0)</f>
        <v>0</v>
      </c>
      <c r="CS19" s="4">
        <f>VLOOKUP(tLocTerm!$B17,tLocFeature!$A$2:$CC$13,CS$2,0)</f>
        <v>0</v>
      </c>
      <c r="CT19" s="11"/>
      <c r="CU19" s="4">
        <f>VLOOKUP(tLocTerm!$B17,tLocFeature!$A$2:$CC$13,CU$2,0)</f>
        <v>0</v>
      </c>
      <c r="CV19" s="11"/>
      <c r="CW19" s="4">
        <f>VLOOKUP(tLocTerm!$B17,tLocFeature!$A$2:$CC$13,CW$2,0)</f>
        <v>0</v>
      </c>
      <c r="CX19" s="4">
        <f>VLOOKUP(tLocTerm!$B17,tLocFeature!$A$2:$CC$13,CX$2,0)</f>
        <v>0</v>
      </c>
      <c r="CY19" s="4">
        <f>VLOOKUP(tLocTerm!$B17,tLocFeature!$A$2:$CC$13,CY$2,0)</f>
        <v>0</v>
      </c>
      <c r="CZ19" s="4">
        <f>VLOOKUP(tLocTerm!$B17,tLocFeature!$A$2:$CC$13,CZ$2,0)</f>
        <v>0</v>
      </c>
      <c r="DA19" s="4">
        <f>VLOOKUP(tLocTerm!$B17,tLocFeature!$A$2:$CC$13,DA$2,0)</f>
        <v>0</v>
      </c>
      <c r="DB19" s="4">
        <f>VLOOKUP(tLocTerm!$B17,tLocFeature!$A$2:$CC$13,DB$2,0)</f>
        <v>0</v>
      </c>
      <c r="DC19" s="11"/>
      <c r="DD19" s="4">
        <f>VLOOKUP(tLocTerm!$B17,tLocFeature!$A$2:$CC$13,DD$2,0)</f>
        <v>0</v>
      </c>
      <c r="DE19" s="4">
        <f>VLOOKUP(tLocTerm!$B17,tLocFeature!$A$2:$CC$13,DE$2,0)</f>
        <v>0</v>
      </c>
      <c r="DF19" s="11"/>
      <c r="DG19" s="4">
        <f>VLOOKUP(tLocTerm!$B17,tLocFeature!$A$2:$CC$13,DG$2,0)</f>
        <v>0</v>
      </c>
      <c r="DH19" s="11"/>
      <c r="DI19" s="11"/>
      <c r="DJ19" s="4">
        <f>VLOOKUP(tLocTerm!$B17,tLocFeature!$A$2:$CC$13,DJ$2,0)</f>
        <v>-999</v>
      </c>
      <c r="DK19" s="4" t="str">
        <f>VLOOKUP(tLocTerm!$B17,tLocFeature!$A$2:$CC$13,DK$2,0)</f>
        <v>NULL</v>
      </c>
      <c r="DL19" s="11"/>
      <c r="DM19" s="4">
        <f>VLOOKUP(tLocTerm!$B17,tLocFeature!$A$2:$CC$13,DM$2,0)</f>
        <v>-999</v>
      </c>
      <c r="DN19" s="4" t="str">
        <f>VLOOKUP(tLocTerm!$B17,tLocFeature!$A$2:$CC$13,DN$2,0)</f>
        <v>NULL</v>
      </c>
      <c r="DO19" s="4">
        <f>VLOOKUP(tLocTerm!$B17,tLocFeature!$A$2:$CC$13,DO$2,0)</f>
        <v>0</v>
      </c>
      <c r="DP19" s="4">
        <f>VLOOKUP(tLocTerm!$B17,tLocFeature!$A$2:$CC$13,DP$2,0)</f>
        <v>0</v>
      </c>
      <c r="DQ19" s="4">
        <f>VLOOKUP(tLocTerm!$B17,tLocFeature!$A$2:$CC$13,DQ$2,0)</f>
        <v>0</v>
      </c>
      <c r="DR19" s="4">
        <f>VLOOKUP(tLocTerm!$B17,tLocFeature!$A$2:$CC$13,DR$2,0)</f>
        <v>0</v>
      </c>
      <c r="DS19" s="4">
        <f>VLOOKUP(tLocTerm!$B17,tLocFeature!$A$2:$CC$13,DS$2,0)</f>
        <v>0</v>
      </c>
      <c r="DT19" s="11"/>
      <c r="DU19" s="11"/>
      <c r="DV19" s="4">
        <f>VLOOKUP(tLocTerm!$B17,tLocFeature!$A$2:$CC$13,DV$2,0)</f>
        <v>0</v>
      </c>
      <c r="DW19" s="11"/>
      <c r="DX19" s="4">
        <f>VLOOKUP(tLocTerm!$B17,tLocFeature!$A$2:$CC$13,DX$2,0)</f>
        <v>0</v>
      </c>
      <c r="DY19" s="4">
        <f>VLOOKUP(tLocTerm!$B17,tLocFeature!$A$2:$CC$13,DY$2,0)</f>
        <v>0</v>
      </c>
      <c r="DZ19" s="4">
        <f>VLOOKUP(tLocTerm!$B17,tLocFeature!$A$2:$CC$13,DZ$2,0)</f>
        <v>-999</v>
      </c>
      <c r="EA19" s="4">
        <v>1</v>
      </c>
      <c r="EB19" s="11"/>
      <c r="EC19" s="4">
        <f>VLOOKUP(tLocTerm!$B17,tLocFeature!$A$2:$CC$13,EC$2,0)</f>
        <v>-999</v>
      </c>
      <c r="ED19" s="4" t="str">
        <f>VLOOKUP(tLocTerm!$B17,tLocFeature!$A$2:$CC$13,ED$2,0)</f>
        <v>NULL</v>
      </c>
      <c r="EE19" t="str">
        <f>VLOOKUP(tLocTerm!B17,tLocation!$A$3:$BE$17,56,0)</f>
        <v>NULL</v>
      </c>
      <c r="EF19" t="str">
        <f>VLOOKUP(tLocTerm!B17,tLocation!$A$3:$BE$17,57,0)</f>
        <v>NULL</v>
      </c>
      <c r="EG19" s="11"/>
      <c r="EH19" s="4">
        <f>VLOOKUP(tLocTerm!$B17,tLocFeature!$A$2:$CC$13,EH$2,0)</f>
        <v>0</v>
      </c>
      <c r="EI19" s="4">
        <f>VLOOKUP(tLocTerm!$B17,tLocFeature!$A$2:$CC$13,EI$2,0)</f>
        <v>0</v>
      </c>
      <c r="EJ19" s="11"/>
      <c r="EK19" s="11"/>
      <c r="EL19" s="11"/>
      <c r="EM19" s="11"/>
      <c r="EN19" s="11"/>
      <c r="EO19" s="11"/>
      <c r="EP19" s="4">
        <f>VLOOKUP(tLocTerm!$B17,tLocFeature!$A$2:$CC$13,EP$2,0)</f>
        <v>0</v>
      </c>
      <c r="EQ19" s="4">
        <f>VLOOKUP(tLocTerm!$B17,tLocFeature!$A$2:$CC$13,EQ$2,0)</f>
        <v>0</v>
      </c>
      <c r="ER19" s="11"/>
      <c r="ES19" s="4">
        <f>VLOOKUP(tLocTerm!$B17,tLocFeature!$A$2:$CC$13,ES$2,0)</f>
        <v>0</v>
      </c>
      <c r="ET19" s="4">
        <f>VLOOKUP(tLocTerm!$B17,tLocFeature!$A$2:$CC$13,ET$2,0)</f>
        <v>0</v>
      </c>
      <c r="EU19" s="4">
        <f>VLOOKUP(tLocTerm!$B17,tLocFeature!$A$2:$CC$13,EU$2,0)</f>
        <v>0</v>
      </c>
      <c r="EV19" s="4">
        <f>VLOOKUP(tLocTerm!$B17,tLocFeature!$A$2:$CC$13,EV$2,0)</f>
        <v>0</v>
      </c>
      <c r="EW19" s="4">
        <f>VLOOKUP(tLocTerm!$B17,tLocFeature!$A$2:$CC$13,EW$2,0)</f>
        <v>0</v>
      </c>
      <c r="EX19" s="4">
        <f>VLOOKUP(tLocTerm!$B17,tLocFeature!$A$2:$CC$13,EX$2,0)</f>
        <v>0</v>
      </c>
      <c r="EY19" s="11"/>
      <c r="EZ19" s="11"/>
      <c r="FA19" s="10">
        <v>0</v>
      </c>
      <c r="FB19" s="10">
        <f>IF(tLocTerm!L17&gt;=0,0,1)</f>
        <v>0</v>
      </c>
      <c r="FC19" s="10">
        <f>IF(tLocTerm!K17="C", tLocTerm!L17,0)</f>
        <v>0</v>
      </c>
      <c r="FD19" s="10">
        <v>0</v>
      </c>
      <c r="FE19" s="10">
        <v>0</v>
      </c>
      <c r="FF19" s="10">
        <v>0</v>
      </c>
      <c r="FG19" s="10">
        <f>IF(tLocTerm!M17&gt;=0,0,1)</f>
        <v>0</v>
      </c>
      <c r="FH19" s="10">
        <f>IF(tLocTerm!K17="C", tLocTerm!M17,0)</f>
        <v>0</v>
      </c>
      <c r="FI19" s="10">
        <v>0</v>
      </c>
      <c r="FJ19" s="10">
        <v>0</v>
      </c>
      <c r="FK19" s="10">
        <v>0</v>
      </c>
      <c r="FL19" s="10">
        <f>IF(tLocTerm!N17&gt;=0,0,1)</f>
        <v>0</v>
      </c>
      <c r="FM19" s="10">
        <f>IF(tLocTerm!K17="C", tLocTerm!N17,0)</f>
        <v>0</v>
      </c>
      <c r="FN19" s="10">
        <v>0</v>
      </c>
      <c r="FO19" s="10">
        <v>0</v>
      </c>
      <c r="FP19" s="10">
        <v>0</v>
      </c>
      <c r="FQ19" s="10">
        <f>IF(tLocTerm!O17&gt;=0,0,1)</f>
        <v>0</v>
      </c>
      <c r="FR19" s="10">
        <f>IF(tLocTerm!K17="C", tLocTerm!O17,0)</f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f>IF(tLocTerm!L17&gt;=0,0,1)</f>
        <v>0</v>
      </c>
      <c r="GB19" s="10">
        <f>IF(tLocTerm!K17="S", tLocTerm!L17,0)</f>
        <v>0</v>
      </c>
      <c r="GC19" s="10">
        <v>0</v>
      </c>
      <c r="GD19" s="10">
        <v>0</v>
      </c>
      <c r="GE19" s="10">
        <v>0</v>
      </c>
      <c r="GF19" s="10">
        <f>IF(tLocTerm!G17&gt;=0,0,1)</f>
        <v>0</v>
      </c>
      <c r="GG19" s="10">
        <f>IF(tLocTerm!F17="C", tLocTerm!G17,0)</f>
        <v>0</v>
      </c>
      <c r="GH19" s="10">
        <v>0</v>
      </c>
      <c r="GI19" s="10">
        <f>IF(tLocTerm!H17&gt;=0,0,1)</f>
        <v>0</v>
      </c>
      <c r="GJ19" s="10">
        <f>IF(tLocTerm!F17="C", tLocTerm!H17,0)</f>
        <v>0</v>
      </c>
      <c r="GK19" s="10">
        <v>0</v>
      </c>
      <c r="GL19" s="10">
        <f>IF(tLocTerm!I17&gt;=0,0,1)</f>
        <v>0</v>
      </c>
      <c r="GM19" s="10">
        <f>IF(tLocTerm!F17="C", tLocTerm!I17,0)</f>
        <v>0</v>
      </c>
      <c r="GN19" s="10">
        <v>0</v>
      </c>
      <c r="GO19" s="10">
        <f>IF(tLocTerm!J17&gt;=0,0,1)</f>
        <v>0</v>
      </c>
      <c r="GP19" s="10">
        <f>IF(tLocTerm!F17="C", tLocTerm!J17,0)</f>
        <v>0</v>
      </c>
      <c r="GQ19" s="10">
        <v>0</v>
      </c>
      <c r="GR19" s="10">
        <v>0</v>
      </c>
      <c r="GS19" s="10">
        <v>0</v>
      </c>
      <c r="GT19" s="10">
        <v>0</v>
      </c>
      <c r="GU19" s="10">
        <f>IF(tLocTerm!G17&gt;=0,0,1)</f>
        <v>0</v>
      </c>
      <c r="GV19" s="10">
        <f>IF(tLocTerm!F17="S", tLocTerm!G17,0)</f>
        <v>0</v>
      </c>
      <c r="GW19" s="10">
        <v>0</v>
      </c>
    </row>
    <row r="20" spans="1:205" x14ac:dyDescent="0.25">
      <c r="A20" s="13" t="str">
        <f>VLOOKUP(VLOOKUP(tLocTerm!B18,tLocation!$A$3:$C$17,3,0),tExpSet_tCntrct_tLayer!$A$2:$B$3,2,0)</f>
        <v>Rowwise</v>
      </c>
      <c r="B20" s="13">
        <f>VLOOKUP(VLOOKUP(tLocTerm!B18,tLocation!$A$3:$BT$17,2,0),tExpSet_tCntrct_tLayer!$A$10:$C$11,3,0)</f>
        <v>1</v>
      </c>
      <c r="C20" s="12" t="str">
        <f>VLOOKUP(tLocTerm!B18,tLocation!$A$3:$BT$17,5,0)</f>
        <v>2_EQ</v>
      </c>
      <c r="D20" s="12">
        <f>VLOOKUP(tLocTerm!B18,tLocation!$A$3:$BT$17,6,0)</f>
        <v>2</v>
      </c>
      <c r="E20" s="13">
        <f>VLOOKUP(tLocTerm!B18,tLocation!$A$3:$BT$17,18,0)</f>
        <v>0</v>
      </c>
      <c r="F20" s="11"/>
      <c r="G20" s="12" t="str">
        <f>VLOOKUP(tLocTerm!B18,tLocation!$A$3:$BT$17,19,0)</f>
        <v>NULL</v>
      </c>
      <c r="H20" s="12" t="str">
        <f>VLOOKUP(tLocTerm!B18,tLocation!$A$3:$BT$17,17,0)</f>
        <v>NULL</v>
      </c>
      <c r="I20" s="12">
        <f>VLOOKUP(tLocTerm!B18,tLocation!$A$3:$BT$17,4,0)</f>
        <v>0</v>
      </c>
      <c r="J20" s="15">
        <f>VLOOKUP(tLocTerm!B18,tLocation!$A$3:$BT$17,43,0)</f>
        <v>43466</v>
      </c>
      <c r="K20" s="15">
        <f>VLOOKUP(tLocTerm!B18,tLocation!$A$3:$BT$17,44,0)</f>
        <v>43831</v>
      </c>
      <c r="L20" s="13">
        <f>VLOOKUP(tLocTerm!B18,tLocFeature!$A$2:$CC$13,31,0)</f>
        <v>0</v>
      </c>
      <c r="M20" s="11"/>
      <c r="N20" s="12" t="str">
        <f>VLOOKUP(tLocTerm!B18,tLocation!$A$3:$BT$17,22,0)</f>
        <v>US</v>
      </c>
      <c r="O20" s="12">
        <f>VLOOKUP(tLocTerm!B18,tLocation!$A$3:$BT$17,37,0)</f>
        <v>37.800178000000002</v>
      </c>
      <c r="P20" s="12">
        <f>VLOOKUP(tLocTerm!B18,tLocation!$A$3:$BT$17,38,0)</f>
        <v>-122.4104</v>
      </c>
      <c r="Q20" s="12">
        <f>VLOOKUP(tLocTerm!B18,tLocation!$A$3:$BT$17,34,0)</f>
        <v>0</v>
      </c>
      <c r="R20" s="12">
        <f>VLOOKUP(tLocTerm!B18,tLocation!$A$3:$BT$17,30,0)</f>
        <v>94133</v>
      </c>
      <c r="S20" s="12">
        <f>VLOOKUP(tLocTerm!B18,tLocation!$A$3:$BT$17,35,0)</f>
        <v>0</v>
      </c>
      <c r="T20" s="12" t="str">
        <f>VLOOKUP(tLocTerm!B18,tLocation!$A$3:$BT$17,26,0)</f>
        <v>CA</v>
      </c>
      <c r="U20" s="12" t="str">
        <f>VLOOKUP(tLocTerm!B18,tLocation!$A$3:$BT$17,27,0)</f>
        <v>California</v>
      </c>
      <c r="V20" s="13" t="s">
        <v>784</v>
      </c>
      <c r="W20" s="13" t="str">
        <f>VLOOKUP(C20,tLocation!$E$3:$AC$17,25,0)</f>
        <v>San Francisco</v>
      </c>
      <c r="X20" s="13" t="s">
        <v>783</v>
      </c>
      <c r="Y20" s="13" t="str">
        <f>VLOOKUP(C20,tLocation!$E$3:$AG$17,29,0)</f>
        <v>NULL</v>
      </c>
      <c r="Z20" s="13"/>
      <c r="AA20" s="13"/>
      <c r="AB20" s="13"/>
      <c r="AC20" s="13"/>
      <c r="AD20" s="13"/>
      <c r="AE20" s="13"/>
      <c r="AF20" s="13">
        <f>VLOOKUP(VLOOKUP(tLocTerm!B18,tLocation!$A$3:$BT$17,41,0),ForPerilLookUp!$L$2:$M$9,2,0)</f>
        <v>1</v>
      </c>
      <c r="AG20" s="11"/>
      <c r="AH20" s="12" t="str">
        <f>VLOOKUP(tLocTerm!B18,tLocation!$A$3:$BT$17,42,0)</f>
        <v>GEO</v>
      </c>
      <c r="AI20" s="12" t="str">
        <f>VLOOKUP(tLocTerm!B18,tLocation!$A$3:$BT$17,48,0)</f>
        <v>AIR</v>
      </c>
      <c r="AJ20" s="12">
        <f>VLOOKUP(tLocTerm!B18,tLocation!$A$3:$BT$17,49,0)</f>
        <v>311</v>
      </c>
      <c r="AK20" s="12" t="str">
        <f>VLOOKUP(tLocTerm!B18,tLocation!$A$3:$BT$17,50,0)</f>
        <v>AIR</v>
      </c>
      <c r="AL20" s="12">
        <f>VLOOKUP(tLocTerm!B18,tLocation!$A$3:$BT$17,51,0)</f>
        <v>100</v>
      </c>
      <c r="AM20" s="13">
        <f>VLOOKUP(VLOOKUP(tLocTerm!B18,tLocation!$A$3:$BT$17,45,0),ForPerilLookUp!$AC$2:$AD$172,2)</f>
        <v>1100</v>
      </c>
      <c r="AN20" s="13">
        <f>VLOOKUP(VLOOKUP(tLocTerm!B18,tLocation!$A$3:$BT$17,46,0),ForPerilLookUp!$Z$2:$AA$186,2)</f>
        <v>5000</v>
      </c>
      <c r="AO20" s="12">
        <f>VLOOKUP(tLocTerm!B18,tLocation!$A$3:$BT$17,54,0)</f>
        <v>1975</v>
      </c>
      <c r="AP20" s="12">
        <f>VLOOKUP(tLocTerm!B18,tLocation!$A$3:$BT$17,55,0)</f>
        <v>2</v>
      </c>
      <c r="AQ20" s="12">
        <f>VLOOKUP(tLocTerm!B18,tLocation!$A$3:$BT$17,53,0)</f>
        <v>1</v>
      </c>
      <c r="AR20" s="12">
        <f>VLOOKUP(tLocTerm!B18,tLocation!$A$3:$BT$17,58,0)</f>
        <v>1</v>
      </c>
      <c r="AS20" s="13">
        <f>VLOOKUP(VLOOKUP(tLocTerm!B18,tLocation!$A$3:$BT$17,59,0),ForPerilLookUp!$O$3:$Q$8,3,0)</f>
        <v>11</v>
      </c>
      <c r="AT20" s="12">
        <f>VLOOKUP(tLocTerm!B18,tLocation!$A$3:$BT$17,65,0)</f>
        <v>0</v>
      </c>
      <c r="AU20" s="12">
        <f>VLOOKUP(tLocTerm!B18,tLocation!$A$3:$BT$17,66,0)</f>
        <v>0</v>
      </c>
      <c r="AV20" s="12">
        <f>VLOOKUP(tLocTerm!B18,tLocation!$A$3:$BT$17,67,0)</f>
        <v>0</v>
      </c>
      <c r="AW20" s="12">
        <f>VLOOKUP(tLocTerm!B18,tLocation!$A$3:$BT$17,68,0)</f>
        <v>0</v>
      </c>
      <c r="AX20" s="12">
        <f>VLOOKUP(tLocTerm!B18,tLocation!$A$3:$BT$17,69,0)</f>
        <v>0</v>
      </c>
      <c r="AY20" s="11"/>
      <c r="AZ20" s="13" t="str">
        <f>VLOOKUP(VLOOKUP(VLOOKUP(tLocTerm!B18,tLocation!$A$3:$BT$17,2,0),tExpSet_tCntrct_tLayer!$A$10:$F$11,6,0),ForPerilLookUp!$E$2:$H$6,3,0)</f>
        <v>WSS;QEQ;QFF;OO1;QLS;BFR;QSL;XX1;WW2;MM1;QTS;BBF;ZZ1</v>
      </c>
      <c r="BA20" s="12">
        <f>VLOOKUP(tLocTerm!B18,tLocation!$A$3:$BT$17,7,0)</f>
        <v>15000000</v>
      </c>
      <c r="BB20" s="12">
        <f>VLOOKUP(tLocTerm!B18,tLocation!$A$3:$BT$17,8,0)</f>
        <v>0</v>
      </c>
      <c r="BC20" s="12">
        <f>VLOOKUP(tLocTerm!B18,tLocation!$A$3:$BT$17,9,0)</f>
        <v>1000000</v>
      </c>
      <c r="BD20" s="12">
        <f>VLOOKUP(tLocTerm!B18,tLocation!$A$3:$BT$17,10,0)</f>
        <v>2500000</v>
      </c>
      <c r="BE20" s="12">
        <f>VLOOKUP(tLocTerm!B18,tLocation!$A$3:$BT$17,11,0)</f>
        <v>365</v>
      </c>
      <c r="BF20" s="12" t="str">
        <f>VLOOKUP(tLocTerm!B18,tLocation!$A$3:$BT$17,15,0)</f>
        <v>USD</v>
      </c>
      <c r="BG20" s="12">
        <f>VLOOKUP(tLocTerm!B18,tLocation!$A$3:$BT$17,14,0)</f>
        <v>0</v>
      </c>
      <c r="BH20" s="11"/>
      <c r="BI20" s="11"/>
      <c r="BJ20" s="11"/>
      <c r="BK20" s="13">
        <f>VLOOKUP(tLocTerm!B18,tLocation!$A$3:$BT$17,71,0)</f>
        <v>0</v>
      </c>
      <c r="BL20" s="10">
        <f>tLocTerm!Q18*tLocTerm!R18</f>
        <v>1</v>
      </c>
      <c r="BM20" s="11"/>
      <c r="BN20" s="11"/>
      <c r="BO20" s="13">
        <f>VLOOKUP(CONCATENATE(tLocTerm!B18,"_",tLocTerm!C18,"_",tLocTerm!D18),ForCondNumber!$F$4:$J$27,5,0)</f>
        <v>15</v>
      </c>
      <c r="BP20" s="18">
        <v>1</v>
      </c>
      <c r="BQ20" s="10" t="str">
        <f>VLOOKUP(tLocTerm!D18,ForPerilLookUp!$E$2:$H$6,3,0)</f>
        <v>QEQ;QFF;QLS;QSL;QTS;BBF</v>
      </c>
      <c r="BR20" s="11"/>
      <c r="BS20" s="11"/>
      <c r="BT20" s="11"/>
      <c r="BU20" s="11"/>
      <c r="BV20" s="19">
        <f>VLOOKUP(tLocTerm!B18,tLocFeature!$A$2:$CC$13,38,0)</f>
        <v>0</v>
      </c>
      <c r="BW20" s="19">
        <f>VLOOKUP(tLocTerm!B18,tLocFeature!$A$2:$CC$13,43,0)</f>
        <v>0</v>
      </c>
      <c r="BX20" s="19">
        <f>VLOOKUP(tLocTerm!B18,tLocFeature!$A$2:$CC$13,41,0)</f>
        <v>0</v>
      </c>
      <c r="BY20" s="11"/>
      <c r="BZ20" s="11"/>
      <c r="CA20" s="11"/>
      <c r="CB20" s="4">
        <f>VLOOKUP(tLocTerm!B18,tLocFeature!$A$2:$CC$13,5,0)</f>
        <v>0</v>
      </c>
      <c r="CC20" s="4">
        <f>VLOOKUP(tLocTerm!$B18,tLocFeature!$A$2:$CC$13,CC$2,0)</f>
        <v>0</v>
      </c>
      <c r="CD20" s="4">
        <f>VLOOKUP(tLocTerm!$B18,tLocFeature!$A$2:$CC$13,CD$2,0)</f>
        <v>0</v>
      </c>
      <c r="CE20" s="4">
        <f>VLOOKUP(tLocTerm!$B18,tLocFeature!$A$2:$CC$13,CE$2,0)</f>
        <v>0</v>
      </c>
      <c r="CF20" s="4">
        <f>VLOOKUP(tLocTerm!$B18,tLocFeature!$A$2:$CC$13,CF$2,0)</f>
        <v>0</v>
      </c>
      <c r="CG20" s="4">
        <f>VLOOKUP(tLocTerm!$B18,tLocFeature!$A$2:$CC$13,CG$2,0)</f>
        <v>0</v>
      </c>
      <c r="CH20" s="4">
        <f>VLOOKUP(tLocTerm!$B18,tLocFeature!$A$2:$CC$13,CH$2,0)</f>
        <v>0</v>
      </c>
      <c r="CI20" s="4">
        <f>VLOOKUP(tLocTerm!$B18,tLocFeature!$A$2:$CC$13,CI$2,0)</f>
        <v>0</v>
      </c>
      <c r="CJ20" s="4">
        <f>VLOOKUP(tLocTerm!$B18,tLocFeature!$A$2:$CC$13,CJ$2,0)</f>
        <v>0</v>
      </c>
      <c r="CK20" s="11"/>
      <c r="CL20" s="4">
        <f>VLOOKUP(tLocTerm!$B18,tLocFeature!$A$2:$CC$13,CL$2,0)</f>
        <v>0</v>
      </c>
      <c r="CM20" s="4">
        <f>VLOOKUP(tLocTerm!$B18,tLocFeature!$A$2:$CC$13,CM$2,0)</f>
        <v>0</v>
      </c>
      <c r="CN20" s="4">
        <f>VLOOKUP(tLocTerm!$B18,tLocFeature!$A$2:$CC$13,CN$2,0)</f>
        <v>0</v>
      </c>
      <c r="CO20" s="4">
        <f>VLOOKUP(tLocTerm!$B18,tLocFeature!$A$2:$CC$13,CO$2,0)</f>
        <v>0</v>
      </c>
      <c r="CP20" s="4">
        <f>VLOOKUP(tLocTerm!$B18,tLocFeature!$A$2:$CC$13,CP$2,0)</f>
        <v>0</v>
      </c>
      <c r="CQ20" s="4">
        <f>VLOOKUP(tLocTerm!$B18,tLocFeature!$A$2:$CC$13,CQ$2,0)</f>
        <v>0</v>
      </c>
      <c r="CR20" s="4">
        <f>VLOOKUP(tLocTerm!$B18,tLocFeature!$A$2:$CC$13,CR$2,0)</f>
        <v>0</v>
      </c>
      <c r="CS20" s="4">
        <f>VLOOKUP(tLocTerm!$B18,tLocFeature!$A$2:$CC$13,CS$2,0)</f>
        <v>0</v>
      </c>
      <c r="CT20" s="11"/>
      <c r="CU20" s="4">
        <f>VLOOKUP(tLocTerm!$B18,tLocFeature!$A$2:$CC$13,CU$2,0)</f>
        <v>0</v>
      </c>
      <c r="CV20" s="11"/>
      <c r="CW20" s="4">
        <f>VLOOKUP(tLocTerm!$B18,tLocFeature!$A$2:$CC$13,CW$2,0)</f>
        <v>0</v>
      </c>
      <c r="CX20" s="4">
        <f>VLOOKUP(tLocTerm!$B18,tLocFeature!$A$2:$CC$13,CX$2,0)</f>
        <v>0</v>
      </c>
      <c r="CY20" s="4">
        <f>VLOOKUP(tLocTerm!$B18,tLocFeature!$A$2:$CC$13,CY$2,0)</f>
        <v>0</v>
      </c>
      <c r="CZ20" s="4">
        <f>VLOOKUP(tLocTerm!$B18,tLocFeature!$A$2:$CC$13,CZ$2,0)</f>
        <v>0</v>
      </c>
      <c r="DA20" s="4">
        <f>VLOOKUP(tLocTerm!$B18,tLocFeature!$A$2:$CC$13,DA$2,0)</f>
        <v>0</v>
      </c>
      <c r="DB20" s="4">
        <f>VLOOKUP(tLocTerm!$B18,tLocFeature!$A$2:$CC$13,DB$2,0)</f>
        <v>0</v>
      </c>
      <c r="DC20" s="11"/>
      <c r="DD20" s="4">
        <f>VLOOKUP(tLocTerm!$B18,tLocFeature!$A$2:$CC$13,DD$2,0)</f>
        <v>0</v>
      </c>
      <c r="DE20" s="4">
        <f>VLOOKUP(tLocTerm!$B18,tLocFeature!$A$2:$CC$13,DE$2,0)</f>
        <v>0</v>
      </c>
      <c r="DF20" s="11"/>
      <c r="DG20" s="4">
        <f>VLOOKUP(tLocTerm!$B18,tLocFeature!$A$2:$CC$13,DG$2,0)</f>
        <v>0</v>
      </c>
      <c r="DH20" s="11"/>
      <c r="DI20" s="11"/>
      <c r="DJ20" s="4">
        <f>VLOOKUP(tLocTerm!$B18,tLocFeature!$A$2:$CC$13,DJ$2,0)</f>
        <v>-999</v>
      </c>
      <c r="DK20" s="4" t="str">
        <f>VLOOKUP(tLocTerm!$B18,tLocFeature!$A$2:$CC$13,DK$2,0)</f>
        <v>NULL</v>
      </c>
      <c r="DL20" s="11"/>
      <c r="DM20" s="4">
        <f>VLOOKUP(tLocTerm!$B18,tLocFeature!$A$2:$CC$13,DM$2,0)</f>
        <v>-999</v>
      </c>
      <c r="DN20" s="4" t="str">
        <f>VLOOKUP(tLocTerm!$B18,tLocFeature!$A$2:$CC$13,DN$2,0)</f>
        <v>NULL</v>
      </c>
      <c r="DO20" s="4">
        <f>VLOOKUP(tLocTerm!$B18,tLocFeature!$A$2:$CC$13,DO$2,0)</f>
        <v>0</v>
      </c>
      <c r="DP20" s="4">
        <f>VLOOKUP(tLocTerm!$B18,tLocFeature!$A$2:$CC$13,DP$2,0)</f>
        <v>0</v>
      </c>
      <c r="DQ20" s="4">
        <f>VLOOKUP(tLocTerm!$B18,tLocFeature!$A$2:$CC$13,DQ$2,0)</f>
        <v>0</v>
      </c>
      <c r="DR20" s="4">
        <f>VLOOKUP(tLocTerm!$B18,tLocFeature!$A$2:$CC$13,DR$2,0)</f>
        <v>0</v>
      </c>
      <c r="DS20" s="4">
        <f>VLOOKUP(tLocTerm!$B18,tLocFeature!$A$2:$CC$13,DS$2,0)</f>
        <v>0</v>
      </c>
      <c r="DT20" s="11"/>
      <c r="DU20" s="11"/>
      <c r="DV20" s="4">
        <f>VLOOKUP(tLocTerm!$B18,tLocFeature!$A$2:$CC$13,DV$2,0)</f>
        <v>0</v>
      </c>
      <c r="DW20" s="11"/>
      <c r="DX20" s="4">
        <f>VLOOKUP(tLocTerm!$B18,tLocFeature!$A$2:$CC$13,DX$2,0)</f>
        <v>0</v>
      </c>
      <c r="DY20" s="4">
        <f>VLOOKUP(tLocTerm!$B18,tLocFeature!$A$2:$CC$13,DY$2,0)</f>
        <v>0</v>
      </c>
      <c r="DZ20" s="4">
        <f>VLOOKUP(tLocTerm!$B18,tLocFeature!$A$2:$CC$13,DZ$2,0)</f>
        <v>-999</v>
      </c>
      <c r="EA20" s="4">
        <v>1</v>
      </c>
      <c r="EB20" s="11"/>
      <c r="EC20" s="4">
        <f>VLOOKUP(tLocTerm!$B18,tLocFeature!$A$2:$CC$13,EC$2,0)</f>
        <v>-999</v>
      </c>
      <c r="ED20" s="4" t="str">
        <f>VLOOKUP(tLocTerm!$B18,tLocFeature!$A$2:$CC$13,ED$2,0)</f>
        <v>NULL</v>
      </c>
      <c r="EE20" t="str">
        <f>VLOOKUP(tLocTerm!B18,tLocation!$A$3:$BE$17,56,0)</f>
        <v>NULL</v>
      </c>
      <c r="EF20" t="str">
        <f>VLOOKUP(tLocTerm!B18,tLocation!$A$3:$BE$17,57,0)</f>
        <v>NULL</v>
      </c>
      <c r="EG20" s="11"/>
      <c r="EH20" s="4">
        <f>VLOOKUP(tLocTerm!$B18,tLocFeature!$A$2:$CC$13,EH$2,0)</f>
        <v>0</v>
      </c>
      <c r="EI20" s="4">
        <f>VLOOKUP(tLocTerm!$B18,tLocFeature!$A$2:$CC$13,EI$2,0)</f>
        <v>0</v>
      </c>
      <c r="EJ20" s="11"/>
      <c r="EK20" s="11"/>
      <c r="EL20" s="11"/>
      <c r="EM20" s="11"/>
      <c r="EN20" s="11"/>
      <c r="EO20" s="11"/>
      <c r="EP20" s="4">
        <f>VLOOKUP(tLocTerm!$B18,tLocFeature!$A$2:$CC$13,EP$2,0)</f>
        <v>0</v>
      </c>
      <c r="EQ20" s="4">
        <f>VLOOKUP(tLocTerm!$B18,tLocFeature!$A$2:$CC$13,EQ$2,0)</f>
        <v>0</v>
      </c>
      <c r="ER20" s="11"/>
      <c r="ES20" s="4">
        <f>VLOOKUP(tLocTerm!$B18,tLocFeature!$A$2:$CC$13,ES$2,0)</f>
        <v>0</v>
      </c>
      <c r="ET20" s="4">
        <f>VLOOKUP(tLocTerm!$B18,tLocFeature!$A$2:$CC$13,ET$2,0)</f>
        <v>0</v>
      </c>
      <c r="EU20" s="4">
        <f>VLOOKUP(tLocTerm!$B18,tLocFeature!$A$2:$CC$13,EU$2,0)</f>
        <v>0</v>
      </c>
      <c r="EV20" s="4">
        <f>VLOOKUP(tLocTerm!$B18,tLocFeature!$A$2:$CC$13,EV$2,0)</f>
        <v>0</v>
      </c>
      <c r="EW20" s="4">
        <f>VLOOKUP(tLocTerm!$B18,tLocFeature!$A$2:$CC$13,EW$2,0)</f>
        <v>0</v>
      </c>
      <c r="EX20" s="4">
        <f>VLOOKUP(tLocTerm!$B18,tLocFeature!$A$2:$CC$13,EX$2,0)</f>
        <v>0</v>
      </c>
      <c r="EY20" s="11"/>
      <c r="EZ20" s="11"/>
      <c r="FA20" s="10">
        <v>0</v>
      </c>
      <c r="FB20" s="10">
        <f>IF(tLocTerm!L18&gt;=0,0,1)</f>
        <v>0</v>
      </c>
      <c r="FC20" s="10">
        <f>IF(tLocTerm!K18="C", tLocTerm!L18,0)</f>
        <v>10000</v>
      </c>
      <c r="FD20" s="10">
        <v>0</v>
      </c>
      <c r="FE20" s="10">
        <v>0</v>
      </c>
      <c r="FF20" s="10">
        <v>0</v>
      </c>
      <c r="FG20" s="10">
        <f>IF(tLocTerm!M18&gt;=0,0,1)</f>
        <v>0</v>
      </c>
      <c r="FH20" s="10">
        <f>IF(tLocTerm!K18="C", tLocTerm!M18,0)</f>
        <v>0</v>
      </c>
      <c r="FI20" s="10">
        <v>0</v>
      </c>
      <c r="FJ20" s="10">
        <v>0</v>
      </c>
      <c r="FK20" s="10">
        <v>0</v>
      </c>
      <c r="FL20" s="10">
        <f>IF(tLocTerm!N18&gt;=0,0,1)</f>
        <v>0</v>
      </c>
      <c r="FM20" s="10">
        <f>IF(tLocTerm!K18="C", tLocTerm!N18,0)</f>
        <v>2500</v>
      </c>
      <c r="FN20" s="10">
        <v>0</v>
      </c>
      <c r="FO20" s="10">
        <v>0</v>
      </c>
      <c r="FP20" s="10">
        <v>0</v>
      </c>
      <c r="FQ20" s="10">
        <f>IF(tLocTerm!O18&gt;=0,0,1)</f>
        <v>0</v>
      </c>
      <c r="FR20" s="10">
        <f>IF(tLocTerm!K18="C", tLocTerm!O18,0)</f>
        <v>10000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f>IF(tLocTerm!L18&gt;=0,0,1)</f>
        <v>0</v>
      </c>
      <c r="GB20" s="10">
        <f>IF(tLocTerm!K18="S", tLocTerm!L18,0)</f>
        <v>0</v>
      </c>
      <c r="GC20" s="10">
        <v>0</v>
      </c>
      <c r="GD20" s="10">
        <v>0</v>
      </c>
      <c r="GE20" s="10">
        <v>0</v>
      </c>
      <c r="GF20" s="10">
        <f>IF(tLocTerm!G18&gt;=0,0,1)</f>
        <v>0</v>
      </c>
      <c r="GG20" s="10">
        <f>IF(tLocTerm!F18="C", tLocTerm!G18,0)</f>
        <v>5000000</v>
      </c>
      <c r="GH20" s="10">
        <v>0</v>
      </c>
      <c r="GI20" s="10">
        <f>IF(tLocTerm!H18&gt;=0,0,1)</f>
        <v>0</v>
      </c>
      <c r="GJ20" s="10">
        <f>IF(tLocTerm!F18="C", tLocTerm!H18,0)</f>
        <v>0</v>
      </c>
      <c r="GK20" s="10">
        <v>0</v>
      </c>
      <c r="GL20" s="10">
        <f>IF(tLocTerm!I18&gt;=0,0,1)</f>
        <v>0</v>
      </c>
      <c r="GM20" s="10">
        <f>IF(tLocTerm!F18="C", tLocTerm!I18,0)</f>
        <v>1000000</v>
      </c>
      <c r="GN20" s="10">
        <v>0</v>
      </c>
      <c r="GO20" s="10">
        <f>IF(tLocTerm!J18&gt;=0,0,1)</f>
        <v>0</v>
      </c>
      <c r="GP20" s="10">
        <f>IF(tLocTerm!F18="C", tLocTerm!J18,0)</f>
        <v>100000</v>
      </c>
      <c r="GQ20" s="10">
        <v>0</v>
      </c>
      <c r="GR20" s="10">
        <v>0</v>
      </c>
      <c r="GS20" s="10">
        <v>0</v>
      </c>
      <c r="GT20" s="10">
        <v>0</v>
      </c>
      <c r="GU20" s="10">
        <f>IF(tLocTerm!G18&gt;=0,0,1)</f>
        <v>0</v>
      </c>
      <c r="GV20" s="10">
        <f>IF(tLocTerm!F18="S", tLocTerm!G18,0)</f>
        <v>0</v>
      </c>
      <c r="GW20" s="10">
        <v>0</v>
      </c>
    </row>
    <row r="21" spans="1:205" x14ac:dyDescent="0.25">
      <c r="A21" s="13" t="str">
        <f>VLOOKUP(VLOOKUP(tLocTerm!B19,tLocation!$A$3:$C$17,3,0),tExpSet_tCntrct_tLayer!$A$2:$B$3,2,0)</f>
        <v>Rowwise</v>
      </c>
      <c r="B21" s="13">
        <f>VLOOKUP(VLOOKUP(tLocTerm!B19,tLocation!$A$3:$BT$17,2,0),tExpSet_tCntrct_tLayer!$A$10:$C$11,3,0)</f>
        <v>1</v>
      </c>
      <c r="C21" s="12" t="str">
        <f>VLOOKUP(tLocTerm!B19,tLocation!$A$3:$BT$17,5,0)</f>
        <v>2_TC</v>
      </c>
      <c r="D21" s="12">
        <f>VLOOKUP(tLocTerm!B19,tLocation!$A$3:$BT$17,6,0)</f>
        <v>2</v>
      </c>
      <c r="E21" s="13">
        <f>VLOOKUP(tLocTerm!B19,tLocation!$A$3:$BT$17,18,0)</f>
        <v>0</v>
      </c>
      <c r="F21" s="11"/>
      <c r="G21" s="12" t="str">
        <f>VLOOKUP(tLocTerm!B19,tLocation!$A$3:$BT$17,19,0)</f>
        <v>NULL</v>
      </c>
      <c r="H21" s="12" t="str">
        <f>VLOOKUP(tLocTerm!B19,tLocation!$A$3:$BT$17,17,0)</f>
        <v>NULL</v>
      </c>
      <c r="I21" s="12">
        <f>VLOOKUP(tLocTerm!B19,tLocation!$A$3:$BT$17,4,0)</f>
        <v>0</v>
      </c>
      <c r="J21" s="15">
        <f>VLOOKUP(tLocTerm!B19,tLocation!$A$3:$BT$17,43,0)</f>
        <v>43466</v>
      </c>
      <c r="K21" s="15">
        <f>VLOOKUP(tLocTerm!B19,tLocation!$A$3:$BT$17,44,0)</f>
        <v>43831</v>
      </c>
      <c r="L21" s="13">
        <f>VLOOKUP(tLocTerm!B19,tLocFeature!$A$2:$CC$13,31,0)</f>
        <v>0</v>
      </c>
      <c r="M21" s="11"/>
      <c r="N21" s="12" t="str">
        <f>VLOOKUP(tLocTerm!B19,tLocation!$A$3:$BT$17,22,0)</f>
        <v>US</v>
      </c>
      <c r="O21" s="12">
        <f>VLOOKUP(tLocTerm!B19,tLocation!$A$3:$BT$17,37,0)</f>
        <v>37.800178000000002</v>
      </c>
      <c r="P21" s="12">
        <f>VLOOKUP(tLocTerm!B19,tLocation!$A$3:$BT$17,38,0)</f>
        <v>-122.4104</v>
      </c>
      <c r="Q21" s="12">
        <f>VLOOKUP(tLocTerm!B19,tLocation!$A$3:$BT$17,34,0)</f>
        <v>0</v>
      </c>
      <c r="R21" s="12">
        <f>VLOOKUP(tLocTerm!B19,tLocation!$A$3:$BT$17,30,0)</f>
        <v>94133</v>
      </c>
      <c r="S21" s="12">
        <f>VLOOKUP(tLocTerm!B19,tLocation!$A$3:$BT$17,35,0)</f>
        <v>0</v>
      </c>
      <c r="T21" s="12" t="str">
        <f>VLOOKUP(tLocTerm!B19,tLocation!$A$3:$BT$17,26,0)</f>
        <v>CA</v>
      </c>
      <c r="U21" s="12" t="str">
        <f>VLOOKUP(tLocTerm!B19,tLocation!$A$3:$BT$17,27,0)</f>
        <v>California</v>
      </c>
      <c r="V21" s="13" t="s">
        <v>784</v>
      </c>
      <c r="W21" s="13" t="str">
        <f>VLOOKUP(C21,tLocation!$E$3:$AC$17,25,0)</f>
        <v>San Francisco</v>
      </c>
      <c r="X21" s="13" t="s">
        <v>783</v>
      </c>
      <c r="Y21" s="13" t="str">
        <f>VLOOKUP(C21,tLocation!$E$3:$AG$17,29,0)</f>
        <v>NULL</v>
      </c>
      <c r="Z21" s="13"/>
      <c r="AA21" s="13"/>
      <c r="AB21" s="13"/>
      <c r="AC21" s="13"/>
      <c r="AD21" s="13"/>
      <c r="AE21" s="13"/>
      <c r="AF21" s="13">
        <f>VLOOKUP(VLOOKUP(tLocTerm!B19,tLocation!$A$3:$BT$17,41,0),ForPerilLookUp!$L$2:$M$9,2,0)</f>
        <v>1</v>
      </c>
      <c r="AG21" s="11"/>
      <c r="AH21" s="12" t="str">
        <f>VLOOKUP(tLocTerm!B19,tLocation!$A$3:$BT$17,42,0)</f>
        <v>GEO</v>
      </c>
      <c r="AI21" s="12" t="str">
        <f>VLOOKUP(tLocTerm!B19,tLocation!$A$3:$BT$17,48,0)</f>
        <v>AIR</v>
      </c>
      <c r="AJ21" s="12">
        <f>VLOOKUP(tLocTerm!B19,tLocation!$A$3:$BT$17,49,0)</f>
        <v>311</v>
      </c>
      <c r="AK21" s="12" t="str">
        <f>VLOOKUP(tLocTerm!B19,tLocation!$A$3:$BT$17,50,0)</f>
        <v>AIR</v>
      </c>
      <c r="AL21" s="12">
        <f>VLOOKUP(tLocTerm!B19,tLocation!$A$3:$BT$17,51,0)</f>
        <v>100</v>
      </c>
      <c r="AM21" s="13">
        <f>VLOOKUP(VLOOKUP(tLocTerm!B19,tLocation!$A$3:$BT$17,45,0),ForPerilLookUp!$AC$2:$AD$172,2)</f>
        <v>1100</v>
      </c>
      <c r="AN21" s="13">
        <f>VLOOKUP(VLOOKUP(tLocTerm!B19,tLocation!$A$3:$BT$17,46,0),ForPerilLookUp!$Z$2:$AA$186,2)</f>
        <v>5000</v>
      </c>
      <c r="AO21" s="12">
        <f>VLOOKUP(tLocTerm!B19,tLocation!$A$3:$BT$17,54,0)</f>
        <v>1975</v>
      </c>
      <c r="AP21" s="12">
        <f>VLOOKUP(tLocTerm!B19,tLocation!$A$3:$BT$17,55,0)</f>
        <v>2</v>
      </c>
      <c r="AQ21" s="12">
        <f>VLOOKUP(tLocTerm!B19,tLocation!$A$3:$BT$17,53,0)</f>
        <v>1</v>
      </c>
      <c r="AR21" s="12">
        <f>VLOOKUP(tLocTerm!B19,tLocation!$A$3:$BT$17,58,0)</f>
        <v>1</v>
      </c>
      <c r="AS21" s="13">
        <f>VLOOKUP(VLOOKUP(tLocTerm!B19,tLocation!$A$3:$BT$17,59,0),ForPerilLookUp!$O$3:$Q$8,3,0)</f>
        <v>11</v>
      </c>
      <c r="AT21" s="12">
        <f>VLOOKUP(tLocTerm!B19,tLocation!$A$3:$BT$17,65,0)</f>
        <v>0</v>
      </c>
      <c r="AU21" s="12">
        <f>VLOOKUP(tLocTerm!B19,tLocation!$A$3:$BT$17,66,0)</f>
        <v>0</v>
      </c>
      <c r="AV21" s="12">
        <f>VLOOKUP(tLocTerm!B19,tLocation!$A$3:$BT$17,67,0)</f>
        <v>0</v>
      </c>
      <c r="AW21" s="12">
        <f>VLOOKUP(tLocTerm!B19,tLocation!$A$3:$BT$17,68,0)</f>
        <v>0</v>
      </c>
      <c r="AX21" s="12">
        <f>VLOOKUP(tLocTerm!B19,tLocation!$A$3:$BT$17,69,0)</f>
        <v>0</v>
      </c>
      <c r="AY21" s="11"/>
      <c r="AZ21" s="13" t="str">
        <f>VLOOKUP(VLOOKUP(VLOOKUP(tLocTerm!B19,tLocation!$A$3:$BT$17,2,0),tExpSet_tCntrct_tLayer!$A$10:$F$11,6,0),ForPerilLookUp!$E$2:$H$6,3,0)</f>
        <v>WSS;QEQ;QFF;OO1;QLS;BFR;QSL;XX1;WW2;MM1;QTS;BBF;ZZ1</v>
      </c>
      <c r="BA21" s="12">
        <f>VLOOKUP(tLocTerm!B19,tLocation!$A$3:$BT$17,7,0)</f>
        <v>15000000</v>
      </c>
      <c r="BB21" s="12">
        <f>VLOOKUP(tLocTerm!B19,tLocation!$A$3:$BT$17,8,0)</f>
        <v>0</v>
      </c>
      <c r="BC21" s="12">
        <f>VLOOKUP(tLocTerm!B19,tLocation!$A$3:$BT$17,9,0)</f>
        <v>1000000</v>
      </c>
      <c r="BD21" s="12">
        <f>VLOOKUP(tLocTerm!B19,tLocation!$A$3:$BT$17,10,0)</f>
        <v>2500000</v>
      </c>
      <c r="BE21" s="12">
        <f>VLOOKUP(tLocTerm!B19,tLocation!$A$3:$BT$17,11,0)</f>
        <v>365</v>
      </c>
      <c r="BF21" s="12" t="str">
        <f>VLOOKUP(tLocTerm!B19,tLocation!$A$3:$BT$17,15,0)</f>
        <v>USD</v>
      </c>
      <c r="BG21" s="12">
        <f>VLOOKUP(tLocTerm!B19,tLocation!$A$3:$BT$17,14,0)</f>
        <v>0</v>
      </c>
      <c r="BH21" s="11"/>
      <c r="BI21" s="11"/>
      <c r="BJ21" s="11"/>
      <c r="BK21" s="13">
        <f>VLOOKUP(tLocTerm!B19,tLocation!$A$3:$BT$17,71,0)</f>
        <v>0</v>
      </c>
      <c r="BL21" s="10">
        <f>tLocTerm!Q19*tLocTerm!R19</f>
        <v>1</v>
      </c>
      <c r="BM21" s="11"/>
      <c r="BN21" s="11"/>
      <c r="BO21" s="13">
        <f>VLOOKUP(CONCATENATE(tLocTerm!B19,"_",tLocTerm!C19,"_",tLocTerm!D19),ForCondNumber!$F$4:$J$27,5,0)</f>
        <v>18</v>
      </c>
      <c r="BP21" s="18">
        <v>1</v>
      </c>
      <c r="BQ21" s="10" t="str">
        <f>VLOOKUP(tLocTerm!D19,ForPerilLookUp!$E$2:$H$6,3,0)</f>
        <v>WSS;OO1;WW2</v>
      </c>
      <c r="BR21" s="11"/>
      <c r="BS21" s="11"/>
      <c r="BT21" s="11"/>
      <c r="BU21" s="11"/>
      <c r="BV21" s="19">
        <f>VLOOKUP(tLocTerm!B19,tLocFeature!$A$2:$CC$13,38,0)</f>
        <v>0</v>
      </c>
      <c r="BW21" s="19">
        <f>VLOOKUP(tLocTerm!B19,tLocFeature!$A$2:$CC$13,43,0)</f>
        <v>0</v>
      </c>
      <c r="BX21" s="19">
        <f>VLOOKUP(tLocTerm!B19,tLocFeature!$A$2:$CC$13,41,0)</f>
        <v>0</v>
      </c>
      <c r="BY21" s="11"/>
      <c r="BZ21" s="11"/>
      <c r="CA21" s="11"/>
      <c r="CB21" s="4">
        <f>VLOOKUP(tLocTerm!B19,tLocFeature!$A$2:$CC$13,5,0)</f>
        <v>0</v>
      </c>
      <c r="CC21" s="4">
        <f>VLOOKUP(tLocTerm!$B19,tLocFeature!$A$2:$CC$13,CC$2,0)</f>
        <v>0</v>
      </c>
      <c r="CD21" s="4">
        <f>VLOOKUP(tLocTerm!$B19,tLocFeature!$A$2:$CC$13,CD$2,0)</f>
        <v>0</v>
      </c>
      <c r="CE21" s="4">
        <f>VLOOKUP(tLocTerm!$B19,tLocFeature!$A$2:$CC$13,CE$2,0)</f>
        <v>0</v>
      </c>
      <c r="CF21" s="4">
        <f>VLOOKUP(tLocTerm!$B19,tLocFeature!$A$2:$CC$13,CF$2,0)</f>
        <v>0</v>
      </c>
      <c r="CG21" s="4">
        <f>VLOOKUP(tLocTerm!$B19,tLocFeature!$A$2:$CC$13,CG$2,0)</f>
        <v>0</v>
      </c>
      <c r="CH21" s="4">
        <f>VLOOKUP(tLocTerm!$B19,tLocFeature!$A$2:$CC$13,CH$2,0)</f>
        <v>0</v>
      </c>
      <c r="CI21" s="4">
        <f>VLOOKUP(tLocTerm!$B19,tLocFeature!$A$2:$CC$13,CI$2,0)</f>
        <v>0</v>
      </c>
      <c r="CJ21" s="4">
        <f>VLOOKUP(tLocTerm!$B19,tLocFeature!$A$2:$CC$13,CJ$2,0)</f>
        <v>0</v>
      </c>
      <c r="CK21" s="11"/>
      <c r="CL21" s="4">
        <f>VLOOKUP(tLocTerm!$B19,tLocFeature!$A$2:$CC$13,CL$2,0)</f>
        <v>0</v>
      </c>
      <c r="CM21" s="4">
        <f>VLOOKUP(tLocTerm!$B19,tLocFeature!$A$2:$CC$13,CM$2,0)</f>
        <v>0</v>
      </c>
      <c r="CN21" s="4">
        <f>VLOOKUP(tLocTerm!$B19,tLocFeature!$A$2:$CC$13,CN$2,0)</f>
        <v>0</v>
      </c>
      <c r="CO21" s="4">
        <f>VLOOKUP(tLocTerm!$B19,tLocFeature!$A$2:$CC$13,CO$2,0)</f>
        <v>0</v>
      </c>
      <c r="CP21" s="4">
        <f>VLOOKUP(tLocTerm!$B19,tLocFeature!$A$2:$CC$13,CP$2,0)</f>
        <v>0</v>
      </c>
      <c r="CQ21" s="4">
        <f>VLOOKUP(tLocTerm!$B19,tLocFeature!$A$2:$CC$13,CQ$2,0)</f>
        <v>0</v>
      </c>
      <c r="CR21" s="4">
        <f>VLOOKUP(tLocTerm!$B19,tLocFeature!$A$2:$CC$13,CR$2,0)</f>
        <v>0</v>
      </c>
      <c r="CS21" s="4">
        <f>VLOOKUP(tLocTerm!$B19,tLocFeature!$A$2:$CC$13,CS$2,0)</f>
        <v>0</v>
      </c>
      <c r="CT21" s="11"/>
      <c r="CU21" s="4">
        <f>VLOOKUP(tLocTerm!$B19,tLocFeature!$A$2:$CC$13,CU$2,0)</f>
        <v>0</v>
      </c>
      <c r="CV21" s="11"/>
      <c r="CW21" s="4">
        <f>VLOOKUP(tLocTerm!$B19,tLocFeature!$A$2:$CC$13,CW$2,0)</f>
        <v>0</v>
      </c>
      <c r="CX21" s="4">
        <f>VLOOKUP(tLocTerm!$B19,tLocFeature!$A$2:$CC$13,CX$2,0)</f>
        <v>0</v>
      </c>
      <c r="CY21" s="4">
        <f>VLOOKUP(tLocTerm!$B19,tLocFeature!$A$2:$CC$13,CY$2,0)</f>
        <v>0</v>
      </c>
      <c r="CZ21" s="4">
        <f>VLOOKUP(tLocTerm!$B19,tLocFeature!$A$2:$CC$13,CZ$2,0)</f>
        <v>0</v>
      </c>
      <c r="DA21" s="4">
        <f>VLOOKUP(tLocTerm!$B19,tLocFeature!$A$2:$CC$13,DA$2,0)</f>
        <v>0</v>
      </c>
      <c r="DB21" s="4">
        <f>VLOOKUP(tLocTerm!$B19,tLocFeature!$A$2:$CC$13,DB$2,0)</f>
        <v>0</v>
      </c>
      <c r="DC21" s="11"/>
      <c r="DD21" s="4">
        <f>VLOOKUP(tLocTerm!$B19,tLocFeature!$A$2:$CC$13,DD$2,0)</f>
        <v>0</v>
      </c>
      <c r="DE21" s="4">
        <f>VLOOKUP(tLocTerm!$B19,tLocFeature!$A$2:$CC$13,DE$2,0)</f>
        <v>0</v>
      </c>
      <c r="DF21" s="11"/>
      <c r="DG21" s="4">
        <f>VLOOKUP(tLocTerm!$B19,tLocFeature!$A$2:$CC$13,DG$2,0)</f>
        <v>0</v>
      </c>
      <c r="DH21" s="11"/>
      <c r="DI21" s="11"/>
      <c r="DJ21" s="4">
        <f>VLOOKUP(tLocTerm!$B19,tLocFeature!$A$2:$CC$13,DJ$2,0)</f>
        <v>-999</v>
      </c>
      <c r="DK21" s="4" t="str">
        <f>VLOOKUP(tLocTerm!$B19,tLocFeature!$A$2:$CC$13,DK$2,0)</f>
        <v>NULL</v>
      </c>
      <c r="DL21" s="11"/>
      <c r="DM21" s="4">
        <f>VLOOKUP(tLocTerm!$B19,tLocFeature!$A$2:$CC$13,DM$2,0)</f>
        <v>-999</v>
      </c>
      <c r="DN21" s="4" t="str">
        <f>VLOOKUP(tLocTerm!$B19,tLocFeature!$A$2:$CC$13,DN$2,0)</f>
        <v>NULL</v>
      </c>
      <c r="DO21" s="4">
        <f>VLOOKUP(tLocTerm!$B19,tLocFeature!$A$2:$CC$13,DO$2,0)</f>
        <v>0</v>
      </c>
      <c r="DP21" s="4">
        <f>VLOOKUP(tLocTerm!$B19,tLocFeature!$A$2:$CC$13,DP$2,0)</f>
        <v>0</v>
      </c>
      <c r="DQ21" s="4">
        <f>VLOOKUP(tLocTerm!$B19,tLocFeature!$A$2:$CC$13,DQ$2,0)</f>
        <v>0</v>
      </c>
      <c r="DR21" s="4">
        <f>VLOOKUP(tLocTerm!$B19,tLocFeature!$A$2:$CC$13,DR$2,0)</f>
        <v>0</v>
      </c>
      <c r="DS21" s="4">
        <f>VLOOKUP(tLocTerm!$B19,tLocFeature!$A$2:$CC$13,DS$2,0)</f>
        <v>0</v>
      </c>
      <c r="DT21" s="11"/>
      <c r="DU21" s="11"/>
      <c r="DV21" s="4">
        <f>VLOOKUP(tLocTerm!$B19,tLocFeature!$A$2:$CC$13,DV$2,0)</f>
        <v>0</v>
      </c>
      <c r="DW21" s="11"/>
      <c r="DX21" s="4">
        <f>VLOOKUP(tLocTerm!$B19,tLocFeature!$A$2:$CC$13,DX$2,0)</f>
        <v>0</v>
      </c>
      <c r="DY21" s="4">
        <f>VLOOKUP(tLocTerm!$B19,tLocFeature!$A$2:$CC$13,DY$2,0)</f>
        <v>0</v>
      </c>
      <c r="DZ21" s="4">
        <f>VLOOKUP(tLocTerm!$B19,tLocFeature!$A$2:$CC$13,DZ$2,0)</f>
        <v>-999</v>
      </c>
      <c r="EA21" s="4">
        <v>1</v>
      </c>
      <c r="EB21" s="11"/>
      <c r="EC21" s="4">
        <f>VLOOKUP(tLocTerm!$B19,tLocFeature!$A$2:$CC$13,EC$2,0)</f>
        <v>-999</v>
      </c>
      <c r="ED21" s="4" t="str">
        <f>VLOOKUP(tLocTerm!$B19,tLocFeature!$A$2:$CC$13,ED$2,0)</f>
        <v>NULL</v>
      </c>
      <c r="EE21" t="str">
        <f>VLOOKUP(tLocTerm!B19,tLocation!$A$3:$BE$17,56,0)</f>
        <v>NULL</v>
      </c>
      <c r="EF21" t="str">
        <f>VLOOKUP(tLocTerm!B19,tLocation!$A$3:$BE$17,57,0)</f>
        <v>NULL</v>
      </c>
      <c r="EG21" s="11"/>
      <c r="EH21" s="4">
        <f>VLOOKUP(tLocTerm!$B19,tLocFeature!$A$2:$CC$13,EH$2,0)</f>
        <v>0</v>
      </c>
      <c r="EI21" s="4">
        <f>VLOOKUP(tLocTerm!$B19,tLocFeature!$A$2:$CC$13,EI$2,0)</f>
        <v>0</v>
      </c>
      <c r="EJ21" s="11"/>
      <c r="EK21" s="11"/>
      <c r="EL21" s="11"/>
      <c r="EM21" s="11"/>
      <c r="EN21" s="11"/>
      <c r="EO21" s="11"/>
      <c r="EP21" s="4">
        <f>VLOOKUP(tLocTerm!$B19,tLocFeature!$A$2:$CC$13,EP$2,0)</f>
        <v>0</v>
      </c>
      <c r="EQ21" s="4">
        <f>VLOOKUP(tLocTerm!$B19,tLocFeature!$A$2:$CC$13,EQ$2,0)</f>
        <v>0</v>
      </c>
      <c r="ER21" s="11"/>
      <c r="ES21" s="4">
        <f>VLOOKUP(tLocTerm!$B19,tLocFeature!$A$2:$CC$13,ES$2,0)</f>
        <v>0</v>
      </c>
      <c r="ET21" s="4">
        <f>VLOOKUP(tLocTerm!$B19,tLocFeature!$A$2:$CC$13,ET$2,0)</f>
        <v>0</v>
      </c>
      <c r="EU21" s="4">
        <f>VLOOKUP(tLocTerm!$B19,tLocFeature!$A$2:$CC$13,EU$2,0)</f>
        <v>0</v>
      </c>
      <c r="EV21" s="4">
        <f>VLOOKUP(tLocTerm!$B19,tLocFeature!$A$2:$CC$13,EV$2,0)</f>
        <v>0</v>
      </c>
      <c r="EW21" s="4">
        <f>VLOOKUP(tLocTerm!$B19,tLocFeature!$A$2:$CC$13,EW$2,0)</f>
        <v>0</v>
      </c>
      <c r="EX21" s="4">
        <f>VLOOKUP(tLocTerm!$B19,tLocFeature!$A$2:$CC$13,EX$2,0)</f>
        <v>0</v>
      </c>
      <c r="EY21" s="11"/>
      <c r="EZ21" s="11"/>
      <c r="FA21" s="10">
        <v>0</v>
      </c>
      <c r="FB21" s="10">
        <f>IF(tLocTerm!L19&gt;=0,0,1)</f>
        <v>0</v>
      </c>
      <c r="FC21" s="10">
        <f>IF(tLocTerm!K19="C", tLocTerm!L19,0)</f>
        <v>0</v>
      </c>
      <c r="FD21" s="10">
        <v>0</v>
      </c>
      <c r="FE21" s="10">
        <v>0</v>
      </c>
      <c r="FF21" s="10">
        <v>0</v>
      </c>
      <c r="FG21" s="10">
        <f>IF(tLocTerm!M19&gt;=0,0,1)</f>
        <v>0</v>
      </c>
      <c r="FH21" s="10">
        <f>IF(tLocTerm!K19="C", tLocTerm!M19,0)</f>
        <v>0</v>
      </c>
      <c r="FI21" s="10">
        <v>0</v>
      </c>
      <c r="FJ21" s="10">
        <v>0</v>
      </c>
      <c r="FK21" s="10">
        <v>0</v>
      </c>
      <c r="FL21" s="10">
        <f>IF(tLocTerm!N19&gt;=0,0,1)</f>
        <v>0</v>
      </c>
      <c r="FM21" s="10">
        <f>IF(tLocTerm!K19="C", tLocTerm!N19,0)</f>
        <v>0</v>
      </c>
      <c r="FN21" s="10">
        <v>0</v>
      </c>
      <c r="FO21" s="10">
        <v>0</v>
      </c>
      <c r="FP21" s="10">
        <v>0</v>
      </c>
      <c r="FQ21" s="10">
        <f>IF(tLocTerm!O19&gt;=0,0,1)</f>
        <v>0</v>
      </c>
      <c r="FR21" s="10">
        <f>IF(tLocTerm!K19="C", tLocTerm!O19,0)</f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f>IF(tLocTerm!L19&gt;=0,0,1)</f>
        <v>0</v>
      </c>
      <c r="GB21" s="10">
        <f>IF(tLocTerm!K19="S", tLocTerm!L19,0)</f>
        <v>0</v>
      </c>
      <c r="GC21" s="10">
        <v>0</v>
      </c>
      <c r="GD21" s="10">
        <v>0</v>
      </c>
      <c r="GE21" s="10">
        <v>0</v>
      </c>
      <c r="GF21" s="10">
        <f>IF(tLocTerm!G19&gt;=0,0,1)</f>
        <v>0</v>
      </c>
      <c r="GG21" s="10">
        <f>IF(tLocTerm!F19="C", tLocTerm!G19,0)</f>
        <v>0</v>
      </c>
      <c r="GH21" s="10">
        <v>0</v>
      </c>
      <c r="GI21" s="10">
        <f>IF(tLocTerm!H19&gt;=0,0,1)</f>
        <v>0</v>
      </c>
      <c r="GJ21" s="10">
        <f>IF(tLocTerm!F19="C", tLocTerm!H19,0)</f>
        <v>0</v>
      </c>
      <c r="GK21" s="10">
        <v>0</v>
      </c>
      <c r="GL21" s="10">
        <f>IF(tLocTerm!I19&gt;=0,0,1)</f>
        <v>0</v>
      </c>
      <c r="GM21" s="10">
        <f>IF(tLocTerm!F19="C", tLocTerm!I19,0)</f>
        <v>0</v>
      </c>
      <c r="GN21" s="10">
        <v>0</v>
      </c>
      <c r="GO21" s="10">
        <f>IF(tLocTerm!J19&gt;=0,0,1)</f>
        <v>0</v>
      </c>
      <c r="GP21" s="10">
        <f>IF(tLocTerm!F19="C", tLocTerm!J19,0)</f>
        <v>0</v>
      </c>
      <c r="GQ21" s="10">
        <v>0</v>
      </c>
      <c r="GR21" s="10">
        <v>0</v>
      </c>
      <c r="GS21" s="10">
        <v>0</v>
      </c>
      <c r="GT21" s="10">
        <v>0</v>
      </c>
      <c r="GU21" s="10">
        <f>IF(tLocTerm!G19&gt;=0,0,1)</f>
        <v>0</v>
      </c>
      <c r="GV21" s="10">
        <f>IF(tLocTerm!F19="S", tLocTerm!G19,0)</f>
        <v>0</v>
      </c>
      <c r="GW21" s="10">
        <v>0</v>
      </c>
    </row>
    <row r="22" spans="1:205" x14ac:dyDescent="0.25">
      <c r="A22" s="13" t="str">
        <f>VLOOKUP(VLOOKUP(tLocTerm!B20,tLocation!$A$3:$C$17,3,0),tExpSet_tCntrct_tLayer!$A$2:$B$3,2,0)</f>
        <v>Rowwise</v>
      </c>
      <c r="B22" s="13">
        <f>VLOOKUP(VLOOKUP(tLocTerm!B20,tLocation!$A$3:$BT$17,2,0),tExpSet_tCntrct_tLayer!$A$10:$C$11,3,0)</f>
        <v>1</v>
      </c>
      <c r="C22" s="12" t="str">
        <f>VLOOKUP(tLocTerm!B20,tLocation!$A$3:$BT$17,5,0)</f>
        <v>2_FL</v>
      </c>
      <c r="D22" s="12">
        <f>VLOOKUP(tLocTerm!B20,tLocation!$A$3:$BT$17,6,0)</f>
        <v>2</v>
      </c>
      <c r="E22" s="13">
        <f>VLOOKUP(tLocTerm!B20,tLocation!$A$3:$BT$17,18,0)</f>
        <v>0</v>
      </c>
      <c r="F22" s="11"/>
      <c r="G22" s="12" t="str">
        <f>VLOOKUP(tLocTerm!B20,tLocation!$A$3:$BT$17,19,0)</f>
        <v>NULL</v>
      </c>
      <c r="H22" s="12" t="str">
        <f>VLOOKUP(tLocTerm!B20,tLocation!$A$3:$BT$17,17,0)</f>
        <v>NULL</v>
      </c>
      <c r="I22" s="12">
        <f>VLOOKUP(tLocTerm!B20,tLocation!$A$3:$BT$17,4,0)</f>
        <v>0</v>
      </c>
      <c r="J22" s="15">
        <f>VLOOKUP(tLocTerm!B20,tLocation!$A$3:$BT$17,43,0)</f>
        <v>43466</v>
      </c>
      <c r="K22" s="15">
        <f>VLOOKUP(tLocTerm!B20,tLocation!$A$3:$BT$17,44,0)</f>
        <v>43831</v>
      </c>
      <c r="L22" s="13">
        <f>VLOOKUP(tLocTerm!B20,tLocFeature!$A$2:$CC$13,31,0)</f>
        <v>0</v>
      </c>
      <c r="M22" s="11"/>
      <c r="N22" s="12" t="str">
        <f>VLOOKUP(tLocTerm!B20,tLocation!$A$3:$BT$17,22,0)</f>
        <v>US</v>
      </c>
      <c r="O22" s="12">
        <f>VLOOKUP(tLocTerm!B20,tLocation!$A$3:$BT$17,37,0)</f>
        <v>37.800178000000002</v>
      </c>
      <c r="P22" s="12">
        <f>VLOOKUP(tLocTerm!B20,tLocation!$A$3:$BT$17,38,0)</f>
        <v>-122.4104</v>
      </c>
      <c r="Q22" s="12">
        <f>VLOOKUP(tLocTerm!B20,tLocation!$A$3:$BT$17,34,0)</f>
        <v>0</v>
      </c>
      <c r="R22" s="12">
        <f>VLOOKUP(tLocTerm!B20,tLocation!$A$3:$BT$17,30,0)</f>
        <v>94133</v>
      </c>
      <c r="S22" s="12">
        <f>VLOOKUP(tLocTerm!B20,tLocation!$A$3:$BT$17,35,0)</f>
        <v>0</v>
      </c>
      <c r="T22" s="12" t="str">
        <f>VLOOKUP(tLocTerm!B20,tLocation!$A$3:$BT$17,26,0)</f>
        <v>CA</v>
      </c>
      <c r="U22" s="12" t="str">
        <f>VLOOKUP(tLocTerm!B20,tLocation!$A$3:$BT$17,27,0)</f>
        <v>California</v>
      </c>
      <c r="V22" s="13" t="s">
        <v>784</v>
      </c>
      <c r="W22" s="13" t="str">
        <f>VLOOKUP(C22,tLocation!$E$3:$AC$17,25,0)</f>
        <v>San Francisco</v>
      </c>
      <c r="X22" s="13" t="s">
        <v>783</v>
      </c>
      <c r="Y22" s="13" t="str">
        <f>VLOOKUP(C22,tLocation!$E$3:$AG$17,29,0)</f>
        <v>NULL</v>
      </c>
      <c r="Z22" s="13"/>
      <c r="AA22" s="13"/>
      <c r="AB22" s="13"/>
      <c r="AC22" s="13"/>
      <c r="AD22" s="13"/>
      <c r="AE22" s="13"/>
      <c r="AF22" s="13">
        <f>VLOOKUP(VLOOKUP(tLocTerm!B20,tLocation!$A$3:$BT$17,41,0),ForPerilLookUp!$L$2:$M$9,2,0)</f>
        <v>1</v>
      </c>
      <c r="AG22" s="11"/>
      <c r="AH22" s="12" t="str">
        <f>VLOOKUP(tLocTerm!B20,tLocation!$A$3:$BT$17,42,0)</f>
        <v>GEO</v>
      </c>
      <c r="AI22" s="12" t="str">
        <f>VLOOKUP(tLocTerm!B20,tLocation!$A$3:$BT$17,48,0)</f>
        <v>AIR</v>
      </c>
      <c r="AJ22" s="12">
        <f>VLOOKUP(tLocTerm!B20,tLocation!$A$3:$BT$17,49,0)</f>
        <v>311</v>
      </c>
      <c r="AK22" s="12" t="str">
        <f>VLOOKUP(tLocTerm!B20,tLocation!$A$3:$BT$17,50,0)</f>
        <v>AIR</v>
      </c>
      <c r="AL22" s="12">
        <f>VLOOKUP(tLocTerm!B20,tLocation!$A$3:$BT$17,51,0)</f>
        <v>100</v>
      </c>
      <c r="AM22" s="13">
        <f>VLOOKUP(VLOOKUP(tLocTerm!B20,tLocation!$A$3:$BT$17,45,0),ForPerilLookUp!$AC$2:$AD$172,2)</f>
        <v>1100</v>
      </c>
      <c r="AN22" s="13">
        <f>VLOOKUP(VLOOKUP(tLocTerm!B20,tLocation!$A$3:$BT$17,46,0),ForPerilLookUp!$Z$2:$AA$186,2)</f>
        <v>5000</v>
      </c>
      <c r="AO22" s="12">
        <f>VLOOKUP(tLocTerm!B20,tLocation!$A$3:$BT$17,54,0)</f>
        <v>1975</v>
      </c>
      <c r="AP22" s="12">
        <f>VLOOKUP(tLocTerm!B20,tLocation!$A$3:$BT$17,55,0)</f>
        <v>2</v>
      </c>
      <c r="AQ22" s="12">
        <f>VLOOKUP(tLocTerm!B20,tLocation!$A$3:$BT$17,53,0)</f>
        <v>1</v>
      </c>
      <c r="AR22" s="12">
        <f>VLOOKUP(tLocTerm!B20,tLocation!$A$3:$BT$17,58,0)</f>
        <v>1</v>
      </c>
      <c r="AS22" s="13">
        <f>VLOOKUP(VLOOKUP(tLocTerm!B20,tLocation!$A$3:$BT$17,59,0),ForPerilLookUp!$O$3:$Q$8,3,0)</f>
        <v>11</v>
      </c>
      <c r="AT22" s="12">
        <f>VLOOKUP(tLocTerm!B20,tLocation!$A$3:$BT$17,65,0)</f>
        <v>0</v>
      </c>
      <c r="AU22" s="12">
        <f>VLOOKUP(tLocTerm!B20,tLocation!$A$3:$BT$17,66,0)</f>
        <v>0</v>
      </c>
      <c r="AV22" s="12">
        <f>VLOOKUP(tLocTerm!B20,tLocation!$A$3:$BT$17,67,0)</f>
        <v>0</v>
      </c>
      <c r="AW22" s="12">
        <f>VLOOKUP(tLocTerm!B20,tLocation!$A$3:$BT$17,68,0)</f>
        <v>0</v>
      </c>
      <c r="AX22" s="12">
        <f>VLOOKUP(tLocTerm!B20,tLocation!$A$3:$BT$17,69,0)</f>
        <v>0</v>
      </c>
      <c r="AY22" s="11"/>
      <c r="AZ22" s="13" t="str">
        <f>VLOOKUP(VLOOKUP(VLOOKUP(tLocTerm!B20,tLocation!$A$3:$BT$17,2,0),tExpSet_tCntrct_tLayer!$A$10:$F$11,6,0),ForPerilLookUp!$E$2:$H$6,3,0)</f>
        <v>WSS;QEQ;QFF;OO1;QLS;BFR;QSL;XX1;WW2;MM1;QTS;BBF;ZZ1</v>
      </c>
      <c r="BA22" s="12">
        <f>VLOOKUP(tLocTerm!B20,tLocation!$A$3:$BT$17,7,0)</f>
        <v>15000000</v>
      </c>
      <c r="BB22" s="12">
        <f>VLOOKUP(tLocTerm!B20,tLocation!$A$3:$BT$17,8,0)</f>
        <v>0</v>
      </c>
      <c r="BC22" s="12">
        <f>VLOOKUP(tLocTerm!B20,tLocation!$A$3:$BT$17,9,0)</f>
        <v>1000000</v>
      </c>
      <c r="BD22" s="12">
        <f>VLOOKUP(tLocTerm!B20,tLocation!$A$3:$BT$17,10,0)</f>
        <v>2500000</v>
      </c>
      <c r="BE22" s="12">
        <f>VLOOKUP(tLocTerm!B20,tLocation!$A$3:$BT$17,11,0)</f>
        <v>365</v>
      </c>
      <c r="BF22" s="12" t="str">
        <f>VLOOKUP(tLocTerm!B20,tLocation!$A$3:$BT$17,15,0)</f>
        <v>USD</v>
      </c>
      <c r="BG22" s="12">
        <f>VLOOKUP(tLocTerm!B20,tLocation!$A$3:$BT$17,14,0)</f>
        <v>0</v>
      </c>
      <c r="BH22" s="11"/>
      <c r="BI22" s="11"/>
      <c r="BJ22" s="11"/>
      <c r="BK22" s="13">
        <f>VLOOKUP(tLocTerm!B20,tLocation!$A$3:$BT$17,71,0)</f>
        <v>0</v>
      </c>
      <c r="BL22" s="10">
        <f>tLocTerm!Q20*tLocTerm!R20</f>
        <v>1</v>
      </c>
      <c r="BM22" s="11"/>
      <c r="BN22" s="11"/>
      <c r="BO22" s="13">
        <f>VLOOKUP(CONCATENATE(tLocTerm!B20,"_",tLocTerm!C20,"_",tLocTerm!D20),ForCondNumber!$F$4:$J$27,5,0)</f>
        <v>20</v>
      </c>
      <c r="BP22" s="18">
        <v>1</v>
      </c>
      <c r="BQ22" s="10" t="str">
        <f>VLOOKUP(tLocTerm!D20,ForPerilLookUp!$E$2:$H$6,3,0)</f>
        <v>OO1</v>
      </c>
      <c r="BR22" s="11"/>
      <c r="BS22" s="11"/>
      <c r="BT22" s="11"/>
      <c r="BU22" s="11"/>
      <c r="BV22" s="19">
        <f>VLOOKUP(tLocTerm!B20,tLocFeature!$A$2:$CC$13,38,0)</f>
        <v>0</v>
      </c>
      <c r="BW22" s="19">
        <f>VLOOKUP(tLocTerm!B20,tLocFeature!$A$2:$CC$13,43,0)</f>
        <v>0</v>
      </c>
      <c r="BX22" s="19">
        <f>VLOOKUP(tLocTerm!B20,tLocFeature!$A$2:$CC$13,41,0)</f>
        <v>0</v>
      </c>
      <c r="BY22" s="11"/>
      <c r="BZ22" s="11"/>
      <c r="CA22" s="11"/>
      <c r="CB22" s="4">
        <f>VLOOKUP(tLocTerm!B20,tLocFeature!$A$2:$CC$13,5,0)</f>
        <v>0</v>
      </c>
      <c r="CC22" s="4">
        <f>VLOOKUP(tLocTerm!$B20,tLocFeature!$A$2:$CC$13,CC$2,0)</f>
        <v>0</v>
      </c>
      <c r="CD22" s="4">
        <f>VLOOKUP(tLocTerm!$B20,tLocFeature!$A$2:$CC$13,CD$2,0)</f>
        <v>0</v>
      </c>
      <c r="CE22" s="4">
        <f>VLOOKUP(tLocTerm!$B20,tLocFeature!$A$2:$CC$13,CE$2,0)</f>
        <v>0</v>
      </c>
      <c r="CF22" s="4">
        <f>VLOOKUP(tLocTerm!$B20,tLocFeature!$A$2:$CC$13,CF$2,0)</f>
        <v>0</v>
      </c>
      <c r="CG22" s="4">
        <f>VLOOKUP(tLocTerm!$B20,tLocFeature!$A$2:$CC$13,CG$2,0)</f>
        <v>0</v>
      </c>
      <c r="CH22" s="4">
        <f>VLOOKUP(tLocTerm!$B20,tLocFeature!$A$2:$CC$13,CH$2,0)</f>
        <v>0</v>
      </c>
      <c r="CI22" s="4">
        <f>VLOOKUP(tLocTerm!$B20,tLocFeature!$A$2:$CC$13,CI$2,0)</f>
        <v>0</v>
      </c>
      <c r="CJ22" s="4">
        <f>VLOOKUP(tLocTerm!$B20,tLocFeature!$A$2:$CC$13,CJ$2,0)</f>
        <v>0</v>
      </c>
      <c r="CK22" s="11"/>
      <c r="CL22" s="4">
        <f>VLOOKUP(tLocTerm!$B20,tLocFeature!$A$2:$CC$13,CL$2,0)</f>
        <v>0</v>
      </c>
      <c r="CM22" s="4">
        <f>VLOOKUP(tLocTerm!$B20,tLocFeature!$A$2:$CC$13,CM$2,0)</f>
        <v>0</v>
      </c>
      <c r="CN22" s="4">
        <f>VLOOKUP(tLocTerm!$B20,tLocFeature!$A$2:$CC$13,CN$2,0)</f>
        <v>0</v>
      </c>
      <c r="CO22" s="4">
        <f>VLOOKUP(tLocTerm!$B20,tLocFeature!$A$2:$CC$13,CO$2,0)</f>
        <v>0</v>
      </c>
      <c r="CP22" s="4">
        <f>VLOOKUP(tLocTerm!$B20,tLocFeature!$A$2:$CC$13,CP$2,0)</f>
        <v>0</v>
      </c>
      <c r="CQ22" s="4">
        <f>VLOOKUP(tLocTerm!$B20,tLocFeature!$A$2:$CC$13,CQ$2,0)</f>
        <v>0</v>
      </c>
      <c r="CR22" s="4">
        <f>VLOOKUP(tLocTerm!$B20,tLocFeature!$A$2:$CC$13,CR$2,0)</f>
        <v>0</v>
      </c>
      <c r="CS22" s="4">
        <f>VLOOKUP(tLocTerm!$B20,tLocFeature!$A$2:$CC$13,CS$2,0)</f>
        <v>0</v>
      </c>
      <c r="CT22" s="11"/>
      <c r="CU22" s="4">
        <f>VLOOKUP(tLocTerm!$B20,tLocFeature!$A$2:$CC$13,CU$2,0)</f>
        <v>0</v>
      </c>
      <c r="CV22" s="11"/>
      <c r="CW22" s="4">
        <f>VLOOKUP(tLocTerm!$B20,tLocFeature!$A$2:$CC$13,CW$2,0)</f>
        <v>0</v>
      </c>
      <c r="CX22" s="4">
        <f>VLOOKUP(tLocTerm!$B20,tLocFeature!$A$2:$CC$13,CX$2,0)</f>
        <v>0</v>
      </c>
      <c r="CY22" s="4">
        <f>VLOOKUP(tLocTerm!$B20,tLocFeature!$A$2:$CC$13,CY$2,0)</f>
        <v>0</v>
      </c>
      <c r="CZ22" s="4">
        <f>VLOOKUP(tLocTerm!$B20,tLocFeature!$A$2:$CC$13,CZ$2,0)</f>
        <v>0</v>
      </c>
      <c r="DA22" s="4">
        <f>VLOOKUP(tLocTerm!$B20,tLocFeature!$A$2:$CC$13,DA$2,0)</f>
        <v>0</v>
      </c>
      <c r="DB22" s="4">
        <f>VLOOKUP(tLocTerm!$B20,tLocFeature!$A$2:$CC$13,DB$2,0)</f>
        <v>0</v>
      </c>
      <c r="DC22" s="11"/>
      <c r="DD22" s="4">
        <f>VLOOKUP(tLocTerm!$B20,tLocFeature!$A$2:$CC$13,DD$2,0)</f>
        <v>0</v>
      </c>
      <c r="DE22" s="4">
        <f>VLOOKUP(tLocTerm!$B20,tLocFeature!$A$2:$CC$13,DE$2,0)</f>
        <v>0</v>
      </c>
      <c r="DF22" s="11"/>
      <c r="DG22" s="4">
        <f>VLOOKUP(tLocTerm!$B20,tLocFeature!$A$2:$CC$13,DG$2,0)</f>
        <v>0</v>
      </c>
      <c r="DH22" s="11"/>
      <c r="DI22" s="11"/>
      <c r="DJ22" s="4">
        <f>VLOOKUP(tLocTerm!$B20,tLocFeature!$A$2:$CC$13,DJ$2,0)</f>
        <v>-999</v>
      </c>
      <c r="DK22" s="4" t="str">
        <f>VLOOKUP(tLocTerm!$B20,tLocFeature!$A$2:$CC$13,DK$2,0)</f>
        <v>NULL</v>
      </c>
      <c r="DL22" s="11"/>
      <c r="DM22" s="4">
        <f>VLOOKUP(tLocTerm!$B20,tLocFeature!$A$2:$CC$13,DM$2,0)</f>
        <v>-999</v>
      </c>
      <c r="DN22" s="4" t="str">
        <f>VLOOKUP(tLocTerm!$B20,tLocFeature!$A$2:$CC$13,DN$2,0)</f>
        <v>NULL</v>
      </c>
      <c r="DO22" s="4">
        <f>VLOOKUP(tLocTerm!$B20,tLocFeature!$A$2:$CC$13,DO$2,0)</f>
        <v>0</v>
      </c>
      <c r="DP22" s="4">
        <f>VLOOKUP(tLocTerm!$B20,tLocFeature!$A$2:$CC$13,DP$2,0)</f>
        <v>0</v>
      </c>
      <c r="DQ22" s="4">
        <f>VLOOKUP(tLocTerm!$B20,tLocFeature!$A$2:$CC$13,DQ$2,0)</f>
        <v>0</v>
      </c>
      <c r="DR22" s="4">
        <f>VLOOKUP(tLocTerm!$B20,tLocFeature!$A$2:$CC$13,DR$2,0)</f>
        <v>0</v>
      </c>
      <c r="DS22" s="4">
        <f>VLOOKUP(tLocTerm!$B20,tLocFeature!$A$2:$CC$13,DS$2,0)</f>
        <v>0</v>
      </c>
      <c r="DT22" s="11"/>
      <c r="DU22" s="11"/>
      <c r="DV22" s="4">
        <f>VLOOKUP(tLocTerm!$B20,tLocFeature!$A$2:$CC$13,DV$2,0)</f>
        <v>0</v>
      </c>
      <c r="DW22" s="11"/>
      <c r="DX22" s="4">
        <f>VLOOKUP(tLocTerm!$B20,tLocFeature!$A$2:$CC$13,DX$2,0)</f>
        <v>0</v>
      </c>
      <c r="DY22" s="4">
        <f>VLOOKUP(tLocTerm!$B20,tLocFeature!$A$2:$CC$13,DY$2,0)</f>
        <v>0</v>
      </c>
      <c r="DZ22" s="4">
        <f>VLOOKUP(tLocTerm!$B20,tLocFeature!$A$2:$CC$13,DZ$2,0)</f>
        <v>-999</v>
      </c>
      <c r="EA22" s="4">
        <v>1</v>
      </c>
      <c r="EB22" s="11"/>
      <c r="EC22" s="4">
        <f>VLOOKUP(tLocTerm!$B20,tLocFeature!$A$2:$CC$13,EC$2,0)</f>
        <v>-999</v>
      </c>
      <c r="ED22" s="4" t="str">
        <f>VLOOKUP(tLocTerm!$B20,tLocFeature!$A$2:$CC$13,ED$2,0)</f>
        <v>NULL</v>
      </c>
      <c r="EE22" t="str">
        <f>VLOOKUP(tLocTerm!B20,tLocation!$A$3:$BE$17,56,0)</f>
        <v>NULL</v>
      </c>
      <c r="EF22" t="str">
        <f>VLOOKUP(tLocTerm!B20,tLocation!$A$3:$BE$17,57,0)</f>
        <v>NULL</v>
      </c>
      <c r="EG22" s="11"/>
      <c r="EH22" s="4">
        <f>VLOOKUP(tLocTerm!$B20,tLocFeature!$A$2:$CC$13,EH$2,0)</f>
        <v>0</v>
      </c>
      <c r="EI22" s="4">
        <f>VLOOKUP(tLocTerm!$B20,tLocFeature!$A$2:$CC$13,EI$2,0)</f>
        <v>0</v>
      </c>
      <c r="EJ22" s="11"/>
      <c r="EK22" s="11"/>
      <c r="EL22" s="11"/>
      <c r="EM22" s="11"/>
      <c r="EN22" s="11"/>
      <c r="EO22" s="11"/>
      <c r="EP22" s="4">
        <f>VLOOKUP(tLocTerm!$B20,tLocFeature!$A$2:$CC$13,EP$2,0)</f>
        <v>0</v>
      </c>
      <c r="EQ22" s="4">
        <f>VLOOKUP(tLocTerm!$B20,tLocFeature!$A$2:$CC$13,EQ$2,0)</f>
        <v>0</v>
      </c>
      <c r="ER22" s="11"/>
      <c r="ES22" s="4">
        <f>VLOOKUP(tLocTerm!$B20,tLocFeature!$A$2:$CC$13,ES$2,0)</f>
        <v>0</v>
      </c>
      <c r="ET22" s="4">
        <f>VLOOKUP(tLocTerm!$B20,tLocFeature!$A$2:$CC$13,ET$2,0)</f>
        <v>0</v>
      </c>
      <c r="EU22" s="4">
        <f>VLOOKUP(tLocTerm!$B20,tLocFeature!$A$2:$CC$13,EU$2,0)</f>
        <v>0</v>
      </c>
      <c r="EV22" s="4">
        <f>VLOOKUP(tLocTerm!$B20,tLocFeature!$A$2:$CC$13,EV$2,0)</f>
        <v>0</v>
      </c>
      <c r="EW22" s="4">
        <f>VLOOKUP(tLocTerm!$B20,tLocFeature!$A$2:$CC$13,EW$2,0)</f>
        <v>0</v>
      </c>
      <c r="EX22" s="4">
        <f>VLOOKUP(tLocTerm!$B20,tLocFeature!$A$2:$CC$13,EX$2,0)</f>
        <v>0</v>
      </c>
      <c r="EY22" s="11"/>
      <c r="EZ22" s="11"/>
      <c r="FA22" s="10">
        <v>0</v>
      </c>
      <c r="FB22" s="10">
        <f>IF(tLocTerm!L20&gt;=0,0,1)</f>
        <v>0</v>
      </c>
      <c r="FC22" s="10">
        <f>IF(tLocTerm!K20="C", tLocTerm!L20,0)</f>
        <v>0</v>
      </c>
      <c r="FD22" s="10">
        <v>0</v>
      </c>
      <c r="FE22" s="10">
        <v>0</v>
      </c>
      <c r="FF22" s="10">
        <v>0</v>
      </c>
      <c r="FG22" s="10">
        <f>IF(tLocTerm!M20&gt;=0,0,1)</f>
        <v>0</v>
      </c>
      <c r="FH22" s="10">
        <f>IF(tLocTerm!K20="C", tLocTerm!M20,0)</f>
        <v>0</v>
      </c>
      <c r="FI22" s="10">
        <v>0</v>
      </c>
      <c r="FJ22" s="10">
        <v>0</v>
      </c>
      <c r="FK22" s="10">
        <v>0</v>
      </c>
      <c r="FL22" s="10">
        <f>IF(tLocTerm!N20&gt;=0,0,1)</f>
        <v>0</v>
      </c>
      <c r="FM22" s="10">
        <f>IF(tLocTerm!K20="C", tLocTerm!N20,0)</f>
        <v>0</v>
      </c>
      <c r="FN22" s="10">
        <v>0</v>
      </c>
      <c r="FO22" s="10">
        <v>0</v>
      </c>
      <c r="FP22" s="10">
        <v>0</v>
      </c>
      <c r="FQ22" s="10">
        <f>IF(tLocTerm!O20&gt;=0,0,1)</f>
        <v>0</v>
      </c>
      <c r="FR22" s="10">
        <f>IF(tLocTerm!K20="C", tLocTerm!O20,0)</f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f>IF(tLocTerm!L20&gt;=0,0,1)</f>
        <v>0</v>
      </c>
      <c r="GB22" s="10">
        <f>IF(tLocTerm!K20="S", tLocTerm!L20,0)</f>
        <v>0</v>
      </c>
      <c r="GC22" s="10">
        <v>0</v>
      </c>
      <c r="GD22" s="10">
        <v>0</v>
      </c>
      <c r="GE22" s="10">
        <v>0</v>
      </c>
      <c r="GF22" s="10">
        <f>IF(tLocTerm!G20&gt;=0,0,1)</f>
        <v>0</v>
      </c>
      <c r="GG22" s="10">
        <f>IF(tLocTerm!F20="C", tLocTerm!G20,0)</f>
        <v>0</v>
      </c>
      <c r="GH22" s="10">
        <v>0</v>
      </c>
      <c r="GI22" s="10">
        <f>IF(tLocTerm!H20&gt;=0,0,1)</f>
        <v>0</v>
      </c>
      <c r="GJ22" s="10">
        <f>IF(tLocTerm!F20="C", tLocTerm!H20,0)</f>
        <v>0</v>
      </c>
      <c r="GK22" s="10">
        <v>0</v>
      </c>
      <c r="GL22" s="10">
        <f>IF(tLocTerm!I20&gt;=0,0,1)</f>
        <v>0</v>
      </c>
      <c r="GM22" s="10">
        <f>IF(tLocTerm!F20="C", tLocTerm!I20,0)</f>
        <v>0</v>
      </c>
      <c r="GN22" s="10">
        <v>0</v>
      </c>
      <c r="GO22" s="10">
        <f>IF(tLocTerm!J20&gt;=0,0,1)</f>
        <v>0</v>
      </c>
      <c r="GP22" s="10">
        <f>IF(tLocTerm!F20="C", tLocTerm!J20,0)</f>
        <v>0</v>
      </c>
      <c r="GQ22" s="10">
        <v>0</v>
      </c>
      <c r="GR22" s="10">
        <v>0</v>
      </c>
      <c r="GS22" s="10">
        <v>0</v>
      </c>
      <c r="GT22" s="10">
        <v>0</v>
      </c>
      <c r="GU22" s="10">
        <f>IF(tLocTerm!G20&gt;=0,0,1)</f>
        <v>0</v>
      </c>
      <c r="GV22" s="10">
        <f>IF(tLocTerm!F20="S", tLocTerm!G20,0)</f>
        <v>0</v>
      </c>
      <c r="GW22" s="10">
        <v>0</v>
      </c>
    </row>
    <row r="23" spans="1:205" x14ac:dyDescent="0.25">
      <c r="A23" s="13" t="str">
        <f>VLOOKUP(VLOOKUP(tLocTerm!B21,tLocation!$A$3:$C$17,3,0),tExpSet_tCntrct_tLayer!$A$2:$B$3,2,0)</f>
        <v>Rowwise</v>
      </c>
      <c r="B23" s="13">
        <f>VLOOKUP(VLOOKUP(tLocTerm!B21,tLocation!$A$3:$BT$17,2,0),tExpSet_tCntrct_tLayer!$A$10:$C$11,3,0)</f>
        <v>1</v>
      </c>
      <c r="C23" s="12" t="str">
        <f>VLOOKUP(tLocTerm!B21,tLocation!$A$3:$BT$17,5,0)</f>
        <v>2_AOP</v>
      </c>
      <c r="D23" s="12">
        <f>VLOOKUP(tLocTerm!B21,tLocation!$A$3:$BT$17,6,0)</f>
        <v>2</v>
      </c>
      <c r="E23" s="13">
        <f>VLOOKUP(tLocTerm!B21,tLocation!$A$3:$BT$17,18,0)</f>
        <v>0</v>
      </c>
      <c r="F23" s="11"/>
      <c r="G23" s="12" t="str">
        <f>VLOOKUP(tLocTerm!B21,tLocation!$A$3:$BT$17,19,0)</f>
        <v>NULL</v>
      </c>
      <c r="H23" s="12" t="str">
        <f>VLOOKUP(tLocTerm!B21,tLocation!$A$3:$BT$17,17,0)</f>
        <v>NULL</v>
      </c>
      <c r="I23" s="12">
        <f>VLOOKUP(tLocTerm!B21,tLocation!$A$3:$BT$17,4,0)</f>
        <v>0</v>
      </c>
      <c r="J23" s="15">
        <f>VLOOKUP(tLocTerm!B21,tLocation!$A$3:$BT$17,43,0)</f>
        <v>43466</v>
      </c>
      <c r="K23" s="15">
        <f>VLOOKUP(tLocTerm!B21,tLocation!$A$3:$BT$17,44,0)</f>
        <v>43831</v>
      </c>
      <c r="L23" s="13">
        <f>VLOOKUP(tLocTerm!B21,tLocFeature!$A$2:$CC$13,31,0)</f>
        <v>0</v>
      </c>
      <c r="M23" s="11"/>
      <c r="N23" s="12" t="str">
        <f>VLOOKUP(tLocTerm!B21,tLocation!$A$3:$BT$17,22,0)</f>
        <v>US</v>
      </c>
      <c r="O23" s="12">
        <f>VLOOKUP(tLocTerm!B21,tLocation!$A$3:$BT$17,37,0)</f>
        <v>37.800178000000002</v>
      </c>
      <c r="P23" s="12">
        <f>VLOOKUP(tLocTerm!B21,tLocation!$A$3:$BT$17,38,0)</f>
        <v>-122.4104</v>
      </c>
      <c r="Q23" s="12">
        <f>VLOOKUP(tLocTerm!B21,tLocation!$A$3:$BT$17,34,0)</f>
        <v>0</v>
      </c>
      <c r="R23" s="12">
        <f>VLOOKUP(tLocTerm!B21,tLocation!$A$3:$BT$17,30,0)</f>
        <v>94133</v>
      </c>
      <c r="S23" s="12">
        <f>VLOOKUP(tLocTerm!B21,tLocation!$A$3:$BT$17,35,0)</f>
        <v>0</v>
      </c>
      <c r="T23" s="12" t="str">
        <f>VLOOKUP(tLocTerm!B21,tLocation!$A$3:$BT$17,26,0)</f>
        <v>CA</v>
      </c>
      <c r="U23" s="12" t="str">
        <f>VLOOKUP(tLocTerm!B21,tLocation!$A$3:$BT$17,27,0)</f>
        <v>California</v>
      </c>
      <c r="V23" s="13" t="s">
        <v>784</v>
      </c>
      <c r="W23" s="13" t="str">
        <f>VLOOKUP(C23,tLocation!$E$3:$AC$17,25,0)</f>
        <v>San Francisco</v>
      </c>
      <c r="X23" s="13" t="s">
        <v>783</v>
      </c>
      <c r="Y23" s="13" t="str">
        <f>VLOOKUP(C23,tLocation!$E$3:$AG$17,29,0)</f>
        <v>NULL</v>
      </c>
      <c r="Z23" s="13"/>
      <c r="AA23" s="13"/>
      <c r="AB23" s="13"/>
      <c r="AC23" s="13"/>
      <c r="AD23" s="13"/>
      <c r="AE23" s="13"/>
      <c r="AF23" s="13">
        <f>VLOOKUP(VLOOKUP(tLocTerm!B21,tLocation!$A$3:$BT$17,41,0),ForPerilLookUp!$L$2:$M$9,2,0)</f>
        <v>1</v>
      </c>
      <c r="AG23" s="11"/>
      <c r="AH23" s="12" t="str">
        <f>VLOOKUP(tLocTerm!B21,tLocation!$A$3:$BT$17,42,0)</f>
        <v>GEO</v>
      </c>
      <c r="AI23" s="12" t="str">
        <f>VLOOKUP(tLocTerm!B21,tLocation!$A$3:$BT$17,48,0)</f>
        <v>AIR</v>
      </c>
      <c r="AJ23" s="12">
        <f>VLOOKUP(tLocTerm!B21,tLocation!$A$3:$BT$17,49,0)</f>
        <v>311</v>
      </c>
      <c r="AK23" s="12" t="str">
        <f>VLOOKUP(tLocTerm!B21,tLocation!$A$3:$BT$17,50,0)</f>
        <v>AIR</v>
      </c>
      <c r="AL23" s="12">
        <f>VLOOKUP(tLocTerm!B21,tLocation!$A$3:$BT$17,51,0)</f>
        <v>100</v>
      </c>
      <c r="AM23" s="13">
        <f>VLOOKUP(VLOOKUP(tLocTerm!B21,tLocation!$A$3:$BT$17,45,0),ForPerilLookUp!$AC$2:$AD$172,2)</f>
        <v>1100</v>
      </c>
      <c r="AN23" s="13">
        <f>VLOOKUP(VLOOKUP(tLocTerm!B21,tLocation!$A$3:$BT$17,46,0),ForPerilLookUp!$Z$2:$AA$186,2)</f>
        <v>5000</v>
      </c>
      <c r="AO23" s="12">
        <f>VLOOKUP(tLocTerm!B21,tLocation!$A$3:$BT$17,54,0)</f>
        <v>1975</v>
      </c>
      <c r="AP23" s="12">
        <f>VLOOKUP(tLocTerm!B21,tLocation!$A$3:$BT$17,55,0)</f>
        <v>2</v>
      </c>
      <c r="AQ23" s="12">
        <f>VLOOKUP(tLocTerm!B21,tLocation!$A$3:$BT$17,53,0)</f>
        <v>1</v>
      </c>
      <c r="AR23" s="12">
        <f>VLOOKUP(tLocTerm!B21,tLocation!$A$3:$BT$17,58,0)</f>
        <v>1</v>
      </c>
      <c r="AS23" s="13">
        <f>VLOOKUP(VLOOKUP(tLocTerm!B21,tLocation!$A$3:$BT$17,59,0),ForPerilLookUp!$O$3:$Q$8,3,0)</f>
        <v>11</v>
      </c>
      <c r="AT23" s="12">
        <f>VLOOKUP(tLocTerm!B21,tLocation!$A$3:$BT$17,65,0)</f>
        <v>0</v>
      </c>
      <c r="AU23" s="12">
        <f>VLOOKUP(tLocTerm!B21,tLocation!$A$3:$BT$17,66,0)</f>
        <v>0</v>
      </c>
      <c r="AV23" s="12">
        <f>VLOOKUP(tLocTerm!B21,tLocation!$A$3:$BT$17,67,0)</f>
        <v>0</v>
      </c>
      <c r="AW23" s="12">
        <f>VLOOKUP(tLocTerm!B21,tLocation!$A$3:$BT$17,68,0)</f>
        <v>0</v>
      </c>
      <c r="AX23" s="12">
        <f>VLOOKUP(tLocTerm!B21,tLocation!$A$3:$BT$17,69,0)</f>
        <v>0</v>
      </c>
      <c r="AY23" s="11"/>
      <c r="AZ23" s="13" t="str">
        <f>VLOOKUP(VLOOKUP(VLOOKUP(tLocTerm!B21,tLocation!$A$3:$BT$17,2,0),tExpSet_tCntrct_tLayer!$A$10:$F$11,6,0),ForPerilLookUp!$E$2:$H$6,3,0)</f>
        <v>WSS;QEQ;QFF;OO1;QLS;BFR;QSL;XX1;WW2;MM1;QTS;BBF;ZZ1</v>
      </c>
      <c r="BA23" s="12">
        <f>VLOOKUP(tLocTerm!B21,tLocation!$A$3:$BT$17,7,0)</f>
        <v>15000000</v>
      </c>
      <c r="BB23" s="12">
        <f>VLOOKUP(tLocTerm!B21,tLocation!$A$3:$BT$17,8,0)</f>
        <v>0</v>
      </c>
      <c r="BC23" s="12">
        <f>VLOOKUP(tLocTerm!B21,tLocation!$A$3:$BT$17,9,0)</f>
        <v>1000000</v>
      </c>
      <c r="BD23" s="12">
        <f>VLOOKUP(tLocTerm!B21,tLocation!$A$3:$BT$17,10,0)</f>
        <v>2500000</v>
      </c>
      <c r="BE23" s="12">
        <f>VLOOKUP(tLocTerm!B21,tLocation!$A$3:$BT$17,11,0)</f>
        <v>365</v>
      </c>
      <c r="BF23" s="12" t="str">
        <f>VLOOKUP(tLocTerm!B21,tLocation!$A$3:$BT$17,15,0)</f>
        <v>USD</v>
      </c>
      <c r="BG23" s="12">
        <f>VLOOKUP(tLocTerm!B21,tLocation!$A$3:$BT$17,14,0)</f>
        <v>0</v>
      </c>
      <c r="BH23" s="11"/>
      <c r="BI23" s="11"/>
      <c r="BJ23" s="11"/>
      <c r="BK23" s="13">
        <f>VLOOKUP(tLocTerm!B21,tLocation!$A$3:$BT$17,71,0)</f>
        <v>0</v>
      </c>
      <c r="BL23" s="10">
        <f>tLocTerm!Q21*tLocTerm!R21</f>
        <v>1</v>
      </c>
      <c r="BM23" s="11"/>
      <c r="BN23" s="11"/>
      <c r="BO23" s="13">
        <f>VLOOKUP(CONCATENATE(tLocTerm!B21,"_",tLocTerm!C21,"_",tLocTerm!D21),ForCondNumber!$F$4:$J$27,5,0)</f>
        <v>21</v>
      </c>
      <c r="BP23" s="18">
        <v>1</v>
      </c>
      <c r="BQ23" s="10" t="str">
        <f>VLOOKUP(tLocTerm!D21,ForPerilLookUp!$E$2:$H$6,3,0)</f>
        <v>BFR;XX1;MM1;ZZ1</v>
      </c>
      <c r="BR23" s="11"/>
      <c r="BS23" s="11"/>
      <c r="BT23" s="11"/>
      <c r="BU23" s="11"/>
      <c r="BV23" s="19">
        <f>VLOOKUP(tLocTerm!B21,tLocFeature!$A$2:$CC$13,38,0)</f>
        <v>0</v>
      </c>
      <c r="BW23" s="19">
        <f>VLOOKUP(tLocTerm!B21,tLocFeature!$A$2:$CC$13,43,0)</f>
        <v>0</v>
      </c>
      <c r="BX23" s="19">
        <f>VLOOKUP(tLocTerm!B21,tLocFeature!$A$2:$CC$13,41,0)</f>
        <v>0</v>
      </c>
      <c r="BY23" s="11"/>
      <c r="BZ23" s="11"/>
      <c r="CA23" s="11"/>
      <c r="CB23" s="4">
        <f>VLOOKUP(tLocTerm!B21,tLocFeature!$A$2:$CC$13,5,0)</f>
        <v>0</v>
      </c>
      <c r="CC23" s="4">
        <f>VLOOKUP(tLocTerm!$B21,tLocFeature!$A$2:$CC$13,CC$2,0)</f>
        <v>0</v>
      </c>
      <c r="CD23" s="4">
        <f>VLOOKUP(tLocTerm!$B21,tLocFeature!$A$2:$CC$13,CD$2,0)</f>
        <v>0</v>
      </c>
      <c r="CE23" s="4">
        <f>VLOOKUP(tLocTerm!$B21,tLocFeature!$A$2:$CC$13,CE$2,0)</f>
        <v>0</v>
      </c>
      <c r="CF23" s="4">
        <f>VLOOKUP(tLocTerm!$B21,tLocFeature!$A$2:$CC$13,CF$2,0)</f>
        <v>0</v>
      </c>
      <c r="CG23" s="4">
        <f>VLOOKUP(tLocTerm!$B21,tLocFeature!$A$2:$CC$13,CG$2,0)</f>
        <v>0</v>
      </c>
      <c r="CH23" s="4">
        <f>VLOOKUP(tLocTerm!$B21,tLocFeature!$A$2:$CC$13,CH$2,0)</f>
        <v>0</v>
      </c>
      <c r="CI23" s="4">
        <f>VLOOKUP(tLocTerm!$B21,tLocFeature!$A$2:$CC$13,CI$2,0)</f>
        <v>0</v>
      </c>
      <c r="CJ23" s="4">
        <f>VLOOKUP(tLocTerm!$B21,tLocFeature!$A$2:$CC$13,CJ$2,0)</f>
        <v>0</v>
      </c>
      <c r="CK23" s="11"/>
      <c r="CL23" s="4">
        <f>VLOOKUP(tLocTerm!$B21,tLocFeature!$A$2:$CC$13,CL$2,0)</f>
        <v>0</v>
      </c>
      <c r="CM23" s="4">
        <f>VLOOKUP(tLocTerm!$B21,tLocFeature!$A$2:$CC$13,CM$2,0)</f>
        <v>0</v>
      </c>
      <c r="CN23" s="4">
        <f>VLOOKUP(tLocTerm!$B21,tLocFeature!$A$2:$CC$13,CN$2,0)</f>
        <v>0</v>
      </c>
      <c r="CO23" s="4">
        <f>VLOOKUP(tLocTerm!$B21,tLocFeature!$A$2:$CC$13,CO$2,0)</f>
        <v>0</v>
      </c>
      <c r="CP23" s="4">
        <f>VLOOKUP(tLocTerm!$B21,tLocFeature!$A$2:$CC$13,CP$2,0)</f>
        <v>0</v>
      </c>
      <c r="CQ23" s="4">
        <f>VLOOKUP(tLocTerm!$B21,tLocFeature!$A$2:$CC$13,CQ$2,0)</f>
        <v>0</v>
      </c>
      <c r="CR23" s="4">
        <f>VLOOKUP(tLocTerm!$B21,tLocFeature!$A$2:$CC$13,CR$2,0)</f>
        <v>0</v>
      </c>
      <c r="CS23" s="4">
        <f>VLOOKUP(tLocTerm!$B21,tLocFeature!$A$2:$CC$13,CS$2,0)</f>
        <v>0</v>
      </c>
      <c r="CT23" s="11"/>
      <c r="CU23" s="4">
        <f>VLOOKUP(tLocTerm!$B21,tLocFeature!$A$2:$CC$13,CU$2,0)</f>
        <v>0</v>
      </c>
      <c r="CV23" s="11"/>
      <c r="CW23" s="4">
        <f>VLOOKUP(tLocTerm!$B21,tLocFeature!$A$2:$CC$13,CW$2,0)</f>
        <v>0</v>
      </c>
      <c r="CX23" s="4">
        <f>VLOOKUP(tLocTerm!$B21,tLocFeature!$A$2:$CC$13,CX$2,0)</f>
        <v>0</v>
      </c>
      <c r="CY23" s="4">
        <f>VLOOKUP(tLocTerm!$B21,tLocFeature!$A$2:$CC$13,CY$2,0)</f>
        <v>0</v>
      </c>
      <c r="CZ23" s="4">
        <f>VLOOKUP(tLocTerm!$B21,tLocFeature!$A$2:$CC$13,CZ$2,0)</f>
        <v>0</v>
      </c>
      <c r="DA23" s="4">
        <f>VLOOKUP(tLocTerm!$B21,tLocFeature!$A$2:$CC$13,DA$2,0)</f>
        <v>0</v>
      </c>
      <c r="DB23" s="4">
        <f>VLOOKUP(tLocTerm!$B21,tLocFeature!$A$2:$CC$13,DB$2,0)</f>
        <v>0</v>
      </c>
      <c r="DC23" s="11"/>
      <c r="DD23" s="4">
        <f>VLOOKUP(tLocTerm!$B21,tLocFeature!$A$2:$CC$13,DD$2,0)</f>
        <v>0</v>
      </c>
      <c r="DE23" s="4">
        <f>VLOOKUP(tLocTerm!$B21,tLocFeature!$A$2:$CC$13,DE$2,0)</f>
        <v>0</v>
      </c>
      <c r="DF23" s="11"/>
      <c r="DG23" s="4">
        <f>VLOOKUP(tLocTerm!$B21,tLocFeature!$A$2:$CC$13,DG$2,0)</f>
        <v>0</v>
      </c>
      <c r="DH23" s="11"/>
      <c r="DI23" s="11"/>
      <c r="DJ23" s="4">
        <f>VLOOKUP(tLocTerm!$B21,tLocFeature!$A$2:$CC$13,DJ$2,0)</f>
        <v>-999</v>
      </c>
      <c r="DK23" s="4" t="str">
        <f>VLOOKUP(tLocTerm!$B21,tLocFeature!$A$2:$CC$13,DK$2,0)</f>
        <v>NULL</v>
      </c>
      <c r="DL23" s="11"/>
      <c r="DM23" s="4">
        <f>VLOOKUP(tLocTerm!$B21,tLocFeature!$A$2:$CC$13,DM$2,0)</f>
        <v>-999</v>
      </c>
      <c r="DN23" s="4" t="str">
        <f>VLOOKUP(tLocTerm!$B21,tLocFeature!$A$2:$CC$13,DN$2,0)</f>
        <v>NULL</v>
      </c>
      <c r="DO23" s="4">
        <f>VLOOKUP(tLocTerm!$B21,tLocFeature!$A$2:$CC$13,DO$2,0)</f>
        <v>0</v>
      </c>
      <c r="DP23" s="4">
        <f>VLOOKUP(tLocTerm!$B21,tLocFeature!$A$2:$CC$13,DP$2,0)</f>
        <v>0</v>
      </c>
      <c r="DQ23" s="4">
        <f>VLOOKUP(tLocTerm!$B21,tLocFeature!$A$2:$CC$13,DQ$2,0)</f>
        <v>0</v>
      </c>
      <c r="DR23" s="4">
        <f>VLOOKUP(tLocTerm!$B21,tLocFeature!$A$2:$CC$13,DR$2,0)</f>
        <v>0</v>
      </c>
      <c r="DS23" s="4">
        <f>VLOOKUP(tLocTerm!$B21,tLocFeature!$A$2:$CC$13,DS$2,0)</f>
        <v>0</v>
      </c>
      <c r="DT23" s="11"/>
      <c r="DU23" s="11"/>
      <c r="DV23" s="4">
        <f>VLOOKUP(tLocTerm!$B21,tLocFeature!$A$2:$CC$13,DV$2,0)</f>
        <v>0</v>
      </c>
      <c r="DW23" s="11"/>
      <c r="DX23" s="4">
        <f>VLOOKUP(tLocTerm!$B21,tLocFeature!$A$2:$CC$13,DX$2,0)</f>
        <v>0</v>
      </c>
      <c r="DY23" s="4">
        <f>VLOOKUP(tLocTerm!$B21,tLocFeature!$A$2:$CC$13,DY$2,0)</f>
        <v>0</v>
      </c>
      <c r="DZ23" s="4">
        <f>VLOOKUP(tLocTerm!$B21,tLocFeature!$A$2:$CC$13,DZ$2,0)</f>
        <v>-999</v>
      </c>
      <c r="EA23" s="4">
        <v>1</v>
      </c>
      <c r="EB23" s="11"/>
      <c r="EC23" s="4">
        <f>VLOOKUP(tLocTerm!$B21,tLocFeature!$A$2:$CC$13,EC$2,0)</f>
        <v>-999</v>
      </c>
      <c r="ED23" s="4" t="str">
        <f>VLOOKUP(tLocTerm!$B21,tLocFeature!$A$2:$CC$13,ED$2,0)</f>
        <v>NULL</v>
      </c>
      <c r="EE23" t="str">
        <f>VLOOKUP(tLocTerm!B21,tLocation!$A$3:$BE$17,56,0)</f>
        <v>NULL</v>
      </c>
      <c r="EF23" t="str">
        <f>VLOOKUP(tLocTerm!B21,tLocation!$A$3:$BE$17,57,0)</f>
        <v>NULL</v>
      </c>
      <c r="EG23" s="11"/>
      <c r="EH23" s="4">
        <f>VLOOKUP(tLocTerm!$B21,tLocFeature!$A$2:$CC$13,EH$2,0)</f>
        <v>0</v>
      </c>
      <c r="EI23" s="4">
        <f>VLOOKUP(tLocTerm!$B21,tLocFeature!$A$2:$CC$13,EI$2,0)</f>
        <v>0</v>
      </c>
      <c r="EJ23" s="11"/>
      <c r="EK23" s="11"/>
      <c r="EL23" s="11"/>
      <c r="EM23" s="11"/>
      <c r="EN23" s="11"/>
      <c r="EO23" s="11"/>
      <c r="EP23" s="4">
        <f>VLOOKUP(tLocTerm!$B21,tLocFeature!$A$2:$CC$13,EP$2,0)</f>
        <v>0</v>
      </c>
      <c r="EQ23" s="4">
        <f>VLOOKUP(tLocTerm!$B21,tLocFeature!$A$2:$CC$13,EQ$2,0)</f>
        <v>0</v>
      </c>
      <c r="ER23" s="11"/>
      <c r="ES23" s="4">
        <f>VLOOKUP(tLocTerm!$B21,tLocFeature!$A$2:$CC$13,ES$2,0)</f>
        <v>0</v>
      </c>
      <c r="ET23" s="4">
        <f>VLOOKUP(tLocTerm!$B21,tLocFeature!$A$2:$CC$13,ET$2,0)</f>
        <v>0</v>
      </c>
      <c r="EU23" s="4">
        <f>VLOOKUP(tLocTerm!$B21,tLocFeature!$A$2:$CC$13,EU$2,0)</f>
        <v>0</v>
      </c>
      <c r="EV23" s="4">
        <f>VLOOKUP(tLocTerm!$B21,tLocFeature!$A$2:$CC$13,EV$2,0)</f>
        <v>0</v>
      </c>
      <c r="EW23" s="4">
        <f>VLOOKUP(tLocTerm!$B21,tLocFeature!$A$2:$CC$13,EW$2,0)</f>
        <v>0</v>
      </c>
      <c r="EX23" s="4">
        <f>VLOOKUP(tLocTerm!$B21,tLocFeature!$A$2:$CC$13,EX$2,0)</f>
        <v>0</v>
      </c>
      <c r="EY23" s="11"/>
      <c r="EZ23" s="11"/>
      <c r="FA23" s="10">
        <v>0</v>
      </c>
      <c r="FB23" s="10">
        <f>IF(tLocTerm!L21&gt;=0,0,1)</f>
        <v>0</v>
      </c>
      <c r="FC23" s="10">
        <f>IF(tLocTerm!K21="C", tLocTerm!L21,0)</f>
        <v>0</v>
      </c>
      <c r="FD23" s="10">
        <v>0</v>
      </c>
      <c r="FE23" s="10">
        <v>0</v>
      </c>
      <c r="FF23" s="10">
        <v>0</v>
      </c>
      <c r="FG23" s="10">
        <f>IF(tLocTerm!M21&gt;=0,0,1)</f>
        <v>0</v>
      </c>
      <c r="FH23" s="10">
        <f>IF(tLocTerm!K21="C", tLocTerm!M21,0)</f>
        <v>0</v>
      </c>
      <c r="FI23" s="10">
        <v>0</v>
      </c>
      <c r="FJ23" s="10">
        <v>0</v>
      </c>
      <c r="FK23" s="10">
        <v>0</v>
      </c>
      <c r="FL23" s="10">
        <f>IF(tLocTerm!N21&gt;=0,0,1)</f>
        <v>0</v>
      </c>
      <c r="FM23" s="10">
        <f>IF(tLocTerm!K21="C", tLocTerm!N21,0)</f>
        <v>0</v>
      </c>
      <c r="FN23" s="10">
        <v>0</v>
      </c>
      <c r="FO23" s="10">
        <v>0</v>
      </c>
      <c r="FP23" s="10">
        <v>0</v>
      </c>
      <c r="FQ23" s="10">
        <f>IF(tLocTerm!O21&gt;=0,0,1)</f>
        <v>0</v>
      </c>
      <c r="FR23" s="10">
        <f>IF(tLocTerm!K21="C", tLocTerm!O21,0)</f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f>IF(tLocTerm!L21&gt;=0,0,1)</f>
        <v>0</v>
      </c>
      <c r="GB23" s="10">
        <f>IF(tLocTerm!K21="S", tLocTerm!L21,0)</f>
        <v>0</v>
      </c>
      <c r="GC23" s="10">
        <v>0</v>
      </c>
      <c r="GD23" s="10">
        <v>0</v>
      </c>
      <c r="GE23" s="10">
        <v>0</v>
      </c>
      <c r="GF23" s="10">
        <f>IF(tLocTerm!G21&gt;=0,0,1)</f>
        <v>0</v>
      </c>
      <c r="GG23" s="10">
        <f>IF(tLocTerm!F21="C", tLocTerm!G21,0)</f>
        <v>0</v>
      </c>
      <c r="GH23" s="10">
        <v>0</v>
      </c>
      <c r="GI23" s="10">
        <f>IF(tLocTerm!H21&gt;=0,0,1)</f>
        <v>0</v>
      </c>
      <c r="GJ23" s="10">
        <f>IF(tLocTerm!F21="C", tLocTerm!H21,0)</f>
        <v>0</v>
      </c>
      <c r="GK23" s="10">
        <v>0</v>
      </c>
      <c r="GL23" s="10">
        <f>IF(tLocTerm!I21&gt;=0,0,1)</f>
        <v>0</v>
      </c>
      <c r="GM23" s="10">
        <f>IF(tLocTerm!F21="C", tLocTerm!I21,0)</f>
        <v>0</v>
      </c>
      <c r="GN23" s="10">
        <v>0</v>
      </c>
      <c r="GO23" s="10">
        <f>IF(tLocTerm!J21&gt;=0,0,1)</f>
        <v>0</v>
      </c>
      <c r="GP23" s="10">
        <f>IF(tLocTerm!F21="C", tLocTerm!J21,0)</f>
        <v>0</v>
      </c>
      <c r="GQ23" s="10">
        <v>0</v>
      </c>
      <c r="GR23" s="10">
        <v>0</v>
      </c>
      <c r="GS23" s="10">
        <v>0</v>
      </c>
      <c r="GT23" s="10">
        <v>0</v>
      </c>
      <c r="GU23" s="10">
        <f>IF(tLocTerm!G21&gt;=0,0,1)</f>
        <v>0</v>
      </c>
      <c r="GV23" s="10">
        <f>IF(tLocTerm!F21="S", tLocTerm!G21,0)</f>
        <v>0</v>
      </c>
      <c r="GW23" s="10">
        <v>0</v>
      </c>
    </row>
    <row r="24" spans="1:205" x14ac:dyDescent="0.25">
      <c r="A24" s="13" t="str">
        <f>VLOOKUP(VLOOKUP(tLocTerm!B22,tLocation!$A$3:$C$17,3,0),tExpSet_tCntrct_tLayer!$A$2:$B$3,2,0)</f>
        <v>Rowwise</v>
      </c>
      <c r="B24" s="13">
        <f>VLOOKUP(VLOOKUP(tLocTerm!B22,tLocation!$A$3:$BT$17,2,0),tExpSet_tCntrct_tLayer!$A$10:$C$11,3,0)</f>
        <v>1</v>
      </c>
      <c r="C24" s="12" t="str">
        <f>VLOOKUP(tLocTerm!B22,tLocation!$A$3:$BT$17,5,0)</f>
        <v>3_EQ</v>
      </c>
      <c r="D24" s="12">
        <f>VLOOKUP(tLocTerm!B22,tLocation!$A$3:$BT$17,6,0)</f>
        <v>3</v>
      </c>
      <c r="E24" s="13">
        <f>VLOOKUP(tLocTerm!B22,tLocation!$A$3:$BT$17,18,0)</f>
        <v>0</v>
      </c>
      <c r="F24" s="11"/>
      <c r="G24" s="12" t="str">
        <f>VLOOKUP(tLocTerm!B22,tLocation!$A$3:$BT$17,19,0)</f>
        <v>NULL</v>
      </c>
      <c r="H24" s="12" t="str">
        <f>VLOOKUP(tLocTerm!B22,tLocation!$A$3:$BT$17,17,0)</f>
        <v>NULL</v>
      </c>
      <c r="I24" s="12">
        <f>VLOOKUP(tLocTerm!B22,tLocation!$A$3:$BT$17,4,0)</f>
        <v>0</v>
      </c>
      <c r="J24" s="15">
        <f>VLOOKUP(tLocTerm!B22,tLocation!$A$3:$BT$17,43,0)</f>
        <v>43466</v>
      </c>
      <c r="K24" s="15">
        <f>VLOOKUP(tLocTerm!B22,tLocation!$A$3:$BT$17,44,0)</f>
        <v>43831</v>
      </c>
      <c r="L24" s="13">
        <f>VLOOKUP(tLocTerm!B22,tLocFeature!$A$2:$CC$13,31,0)</f>
        <v>0</v>
      </c>
      <c r="M24" s="11"/>
      <c r="N24" s="12" t="str">
        <f>VLOOKUP(tLocTerm!B22,tLocation!$A$3:$BT$17,22,0)</f>
        <v>US</v>
      </c>
      <c r="O24" s="12">
        <f>VLOOKUP(tLocTerm!B22,tLocation!$A$3:$BT$17,37,0)</f>
        <v>25.553799999999999</v>
      </c>
      <c r="P24" s="12">
        <f>VLOOKUP(tLocTerm!B22,tLocation!$A$3:$BT$17,38,0)</f>
        <v>-80.497069999999994</v>
      </c>
      <c r="Q24" s="12">
        <f>VLOOKUP(tLocTerm!B22,tLocation!$A$3:$BT$17,34,0)</f>
        <v>0</v>
      </c>
      <c r="R24" s="12">
        <f>VLOOKUP(tLocTerm!B22,tLocation!$A$3:$BT$17,30,0)</f>
        <v>33170</v>
      </c>
      <c r="S24" s="12">
        <f>VLOOKUP(tLocTerm!B22,tLocation!$A$3:$BT$17,35,0)</f>
        <v>0</v>
      </c>
      <c r="T24" s="12" t="str">
        <f>VLOOKUP(tLocTerm!B22,tLocation!$A$3:$BT$17,26,0)</f>
        <v>FL</v>
      </c>
      <c r="U24" s="12" t="str">
        <f>VLOOKUP(tLocTerm!B22,tLocation!$A$3:$BT$17,27,0)</f>
        <v>Florida</v>
      </c>
      <c r="V24" s="13" t="s">
        <v>784</v>
      </c>
      <c r="W24" s="13" t="str">
        <f>VLOOKUP(C24,tLocation!$E$3:$AC$17,25,0)</f>
        <v>Miami-Dade</v>
      </c>
      <c r="X24" s="13" t="s">
        <v>783</v>
      </c>
      <c r="Y24" s="13" t="str">
        <f>VLOOKUP(C24,tLocation!$E$3:$AG$17,29,0)</f>
        <v>NULL</v>
      </c>
      <c r="Z24" s="13"/>
      <c r="AA24" s="13"/>
      <c r="AB24" s="13"/>
      <c r="AC24" s="13"/>
      <c r="AD24" s="13"/>
      <c r="AE24" s="13"/>
      <c r="AF24" s="13">
        <f>VLOOKUP(VLOOKUP(tLocTerm!B22,tLocation!$A$3:$BT$17,41,0),ForPerilLookUp!$L$2:$M$9,2,0)</f>
        <v>1</v>
      </c>
      <c r="AG24" s="11"/>
      <c r="AH24" s="12" t="str">
        <f>VLOOKUP(tLocTerm!B22,tLocation!$A$3:$BT$17,42,0)</f>
        <v>GEO</v>
      </c>
      <c r="AI24" s="12" t="str">
        <f>VLOOKUP(tLocTerm!B22,tLocation!$A$3:$BT$17,48,0)</f>
        <v>AIR</v>
      </c>
      <c r="AJ24" s="12">
        <f>VLOOKUP(tLocTerm!B22,tLocation!$A$3:$BT$17,49,0)</f>
        <v>311</v>
      </c>
      <c r="AK24" s="12" t="str">
        <f>VLOOKUP(tLocTerm!B22,tLocation!$A$3:$BT$17,50,0)</f>
        <v>AIR</v>
      </c>
      <c r="AL24" s="12">
        <f>VLOOKUP(tLocTerm!B22,tLocation!$A$3:$BT$17,51,0)</f>
        <v>100</v>
      </c>
      <c r="AM24" s="13">
        <f>VLOOKUP(VLOOKUP(tLocTerm!B22,tLocation!$A$3:$BT$17,45,0),ForPerilLookUp!$AC$2:$AD$172,2)</f>
        <v>1100</v>
      </c>
      <c r="AN24" s="13">
        <f>VLOOKUP(VLOOKUP(tLocTerm!B22,tLocation!$A$3:$BT$17,46,0),ForPerilLookUp!$Z$2:$AA$186,2)</f>
        <v>5000</v>
      </c>
      <c r="AO24" s="12">
        <f>VLOOKUP(tLocTerm!B22,tLocation!$A$3:$BT$17,54,0)</f>
        <v>0</v>
      </c>
      <c r="AP24" s="12">
        <f>VLOOKUP(tLocTerm!B22,tLocation!$A$3:$BT$17,55,0)</f>
        <v>0</v>
      </c>
      <c r="AQ24" s="12">
        <f>VLOOKUP(tLocTerm!B22,tLocation!$A$3:$BT$17,53,0)</f>
        <v>1</v>
      </c>
      <c r="AR24" s="12">
        <f>VLOOKUP(tLocTerm!B22,tLocation!$A$3:$BT$17,58,0)</f>
        <v>1</v>
      </c>
      <c r="AS24" s="13">
        <f>VLOOKUP(VLOOKUP(tLocTerm!B22,tLocation!$A$3:$BT$17,59,0),ForPerilLookUp!$O$3:$Q$8,3,0)</f>
        <v>11</v>
      </c>
      <c r="AT24" s="12">
        <f>VLOOKUP(tLocTerm!B22,tLocation!$A$3:$BT$17,65,0)</f>
        <v>0</v>
      </c>
      <c r="AU24" s="12">
        <f>VLOOKUP(tLocTerm!B22,tLocation!$A$3:$BT$17,66,0)</f>
        <v>0</v>
      </c>
      <c r="AV24" s="12">
        <f>VLOOKUP(tLocTerm!B22,tLocation!$A$3:$BT$17,67,0)</f>
        <v>0</v>
      </c>
      <c r="AW24" s="12">
        <f>VLOOKUP(tLocTerm!B22,tLocation!$A$3:$BT$17,68,0)</f>
        <v>0</v>
      </c>
      <c r="AX24" s="12">
        <f>VLOOKUP(tLocTerm!B22,tLocation!$A$3:$BT$17,69,0)</f>
        <v>0</v>
      </c>
      <c r="AY24" s="11"/>
      <c r="AZ24" s="13" t="str">
        <f>VLOOKUP(VLOOKUP(VLOOKUP(tLocTerm!B22,tLocation!$A$3:$BT$17,2,0),tExpSet_tCntrct_tLayer!$A$10:$F$11,6,0),ForPerilLookUp!$E$2:$H$6,3,0)</f>
        <v>WSS;QEQ;QFF;OO1;QLS;BFR;QSL;XX1;WW2;MM1;QTS;BBF;ZZ1</v>
      </c>
      <c r="BA24" s="12">
        <f>VLOOKUP(tLocTerm!B22,tLocation!$A$3:$BT$17,7,0)</f>
        <v>50000000</v>
      </c>
      <c r="BB24" s="12">
        <f>VLOOKUP(tLocTerm!B22,tLocation!$A$3:$BT$17,8,0)</f>
        <v>0</v>
      </c>
      <c r="BC24" s="12">
        <f>VLOOKUP(tLocTerm!B22,tLocation!$A$3:$BT$17,9,0)</f>
        <v>10000000</v>
      </c>
      <c r="BD24" s="12">
        <f>VLOOKUP(tLocTerm!B22,tLocation!$A$3:$BT$17,10,0)</f>
        <v>5000000</v>
      </c>
      <c r="BE24" s="12">
        <f>VLOOKUP(tLocTerm!B22,tLocation!$A$3:$BT$17,11,0)</f>
        <v>365</v>
      </c>
      <c r="BF24" s="12" t="str">
        <f>VLOOKUP(tLocTerm!B22,tLocation!$A$3:$BT$17,15,0)</f>
        <v>USD</v>
      </c>
      <c r="BG24" s="12">
        <f>VLOOKUP(tLocTerm!B22,tLocation!$A$3:$BT$17,14,0)</f>
        <v>0</v>
      </c>
      <c r="BH24" s="11"/>
      <c r="BI24" s="11"/>
      <c r="BJ24" s="11"/>
      <c r="BK24" s="13">
        <f>VLOOKUP(tLocTerm!B22,tLocation!$A$3:$BT$17,71,0)</f>
        <v>0</v>
      </c>
      <c r="BL24" s="10">
        <f>tLocTerm!Q22*tLocTerm!R22</f>
        <v>1</v>
      </c>
      <c r="BM24" s="11"/>
      <c r="BN24" s="11"/>
      <c r="BO24" s="13">
        <f>VLOOKUP(CONCATENATE(tLocTerm!B22,"_",tLocTerm!C22,"_",tLocTerm!D22),ForCondNumber!$F$4:$J$27,5,0)</f>
        <v>16</v>
      </c>
      <c r="BP24" s="18">
        <v>1</v>
      </c>
      <c r="BQ24" s="10" t="str">
        <f>VLOOKUP(tLocTerm!D22,ForPerilLookUp!$E$2:$H$6,3,0)</f>
        <v>QEQ;QFF;QLS;QSL;QTS;BBF</v>
      </c>
      <c r="BR24" s="11"/>
      <c r="BS24" s="11"/>
      <c r="BT24" s="11"/>
      <c r="BU24" s="11"/>
      <c r="BV24" s="19">
        <f>VLOOKUP(tLocTerm!B22,tLocFeature!$A$2:$CC$13,38,0)</f>
        <v>0</v>
      </c>
      <c r="BW24" s="19">
        <f>VLOOKUP(tLocTerm!B22,tLocFeature!$A$2:$CC$13,43,0)</f>
        <v>0</v>
      </c>
      <c r="BX24" s="19">
        <f>VLOOKUP(tLocTerm!B22,tLocFeature!$A$2:$CC$13,41,0)</f>
        <v>0</v>
      </c>
      <c r="BY24" s="11"/>
      <c r="BZ24" s="11"/>
      <c r="CA24" s="11"/>
      <c r="CB24" s="4">
        <f>VLOOKUP(tLocTerm!B22,tLocFeature!$A$2:$CC$13,5,0)</f>
        <v>0</v>
      </c>
      <c r="CC24" s="4">
        <f>VLOOKUP(tLocTerm!$B22,tLocFeature!$A$2:$CC$13,CC$2,0)</f>
        <v>0</v>
      </c>
      <c r="CD24" s="4">
        <f>VLOOKUP(tLocTerm!$B22,tLocFeature!$A$2:$CC$13,CD$2,0)</f>
        <v>0</v>
      </c>
      <c r="CE24" s="4">
        <f>VLOOKUP(tLocTerm!$B22,tLocFeature!$A$2:$CC$13,CE$2,0)</f>
        <v>0</v>
      </c>
      <c r="CF24" s="4">
        <f>VLOOKUP(tLocTerm!$B22,tLocFeature!$A$2:$CC$13,CF$2,0)</f>
        <v>0</v>
      </c>
      <c r="CG24" s="4">
        <f>VLOOKUP(tLocTerm!$B22,tLocFeature!$A$2:$CC$13,CG$2,0)</f>
        <v>0</v>
      </c>
      <c r="CH24" s="4">
        <f>VLOOKUP(tLocTerm!$B22,tLocFeature!$A$2:$CC$13,CH$2,0)</f>
        <v>0</v>
      </c>
      <c r="CI24" s="4">
        <f>VLOOKUP(tLocTerm!$B22,tLocFeature!$A$2:$CC$13,CI$2,0)</f>
        <v>0</v>
      </c>
      <c r="CJ24" s="4">
        <f>VLOOKUP(tLocTerm!$B22,tLocFeature!$A$2:$CC$13,CJ$2,0)</f>
        <v>0</v>
      </c>
      <c r="CK24" s="11"/>
      <c r="CL24" s="4">
        <f>VLOOKUP(tLocTerm!$B22,tLocFeature!$A$2:$CC$13,CL$2,0)</f>
        <v>0</v>
      </c>
      <c r="CM24" s="4">
        <f>VLOOKUP(tLocTerm!$B22,tLocFeature!$A$2:$CC$13,CM$2,0)</f>
        <v>0</v>
      </c>
      <c r="CN24" s="4">
        <f>VLOOKUP(tLocTerm!$B22,tLocFeature!$A$2:$CC$13,CN$2,0)</f>
        <v>0</v>
      </c>
      <c r="CO24" s="4">
        <f>VLOOKUP(tLocTerm!$B22,tLocFeature!$A$2:$CC$13,CO$2,0)</f>
        <v>0</v>
      </c>
      <c r="CP24" s="4">
        <f>VLOOKUP(tLocTerm!$B22,tLocFeature!$A$2:$CC$13,CP$2,0)</f>
        <v>0</v>
      </c>
      <c r="CQ24" s="4">
        <f>VLOOKUP(tLocTerm!$B22,tLocFeature!$A$2:$CC$13,CQ$2,0)</f>
        <v>0</v>
      </c>
      <c r="CR24" s="4">
        <f>VLOOKUP(tLocTerm!$B22,tLocFeature!$A$2:$CC$13,CR$2,0)</f>
        <v>0</v>
      </c>
      <c r="CS24" s="4">
        <f>VLOOKUP(tLocTerm!$B22,tLocFeature!$A$2:$CC$13,CS$2,0)</f>
        <v>0</v>
      </c>
      <c r="CT24" s="11"/>
      <c r="CU24" s="4">
        <f>VLOOKUP(tLocTerm!$B22,tLocFeature!$A$2:$CC$13,CU$2,0)</f>
        <v>0</v>
      </c>
      <c r="CV24" s="11"/>
      <c r="CW24" s="4">
        <f>VLOOKUP(tLocTerm!$B22,tLocFeature!$A$2:$CC$13,CW$2,0)</f>
        <v>0</v>
      </c>
      <c r="CX24" s="4">
        <f>VLOOKUP(tLocTerm!$B22,tLocFeature!$A$2:$CC$13,CX$2,0)</f>
        <v>0</v>
      </c>
      <c r="CY24" s="4">
        <f>VLOOKUP(tLocTerm!$B22,tLocFeature!$A$2:$CC$13,CY$2,0)</f>
        <v>0</v>
      </c>
      <c r="CZ24" s="4">
        <f>VLOOKUP(tLocTerm!$B22,tLocFeature!$A$2:$CC$13,CZ$2,0)</f>
        <v>0</v>
      </c>
      <c r="DA24" s="4">
        <f>VLOOKUP(tLocTerm!$B22,tLocFeature!$A$2:$CC$13,DA$2,0)</f>
        <v>0</v>
      </c>
      <c r="DB24" s="4">
        <f>VLOOKUP(tLocTerm!$B22,tLocFeature!$A$2:$CC$13,DB$2,0)</f>
        <v>0</v>
      </c>
      <c r="DC24" s="11"/>
      <c r="DD24" s="4">
        <f>VLOOKUP(tLocTerm!$B22,tLocFeature!$A$2:$CC$13,DD$2,0)</f>
        <v>0</v>
      </c>
      <c r="DE24" s="4">
        <f>VLOOKUP(tLocTerm!$B22,tLocFeature!$A$2:$CC$13,DE$2,0)</f>
        <v>0</v>
      </c>
      <c r="DF24" s="11"/>
      <c r="DG24" s="4">
        <f>VLOOKUP(tLocTerm!$B22,tLocFeature!$A$2:$CC$13,DG$2,0)</f>
        <v>0</v>
      </c>
      <c r="DH24" s="11"/>
      <c r="DI24" s="11"/>
      <c r="DJ24" s="4">
        <f>VLOOKUP(tLocTerm!$B22,tLocFeature!$A$2:$CC$13,DJ$2,0)</f>
        <v>-999</v>
      </c>
      <c r="DK24" s="4" t="str">
        <f>VLOOKUP(tLocTerm!$B22,tLocFeature!$A$2:$CC$13,DK$2,0)</f>
        <v>NULL</v>
      </c>
      <c r="DL24" s="11"/>
      <c r="DM24" s="4">
        <f>VLOOKUP(tLocTerm!$B22,tLocFeature!$A$2:$CC$13,DM$2,0)</f>
        <v>-999</v>
      </c>
      <c r="DN24" s="4" t="str">
        <f>VLOOKUP(tLocTerm!$B22,tLocFeature!$A$2:$CC$13,DN$2,0)</f>
        <v>NULL</v>
      </c>
      <c r="DO24" s="4">
        <f>VLOOKUP(tLocTerm!$B22,tLocFeature!$A$2:$CC$13,DO$2,0)</f>
        <v>0</v>
      </c>
      <c r="DP24" s="4">
        <f>VLOOKUP(tLocTerm!$B22,tLocFeature!$A$2:$CC$13,DP$2,0)</f>
        <v>0</v>
      </c>
      <c r="DQ24" s="4">
        <f>VLOOKUP(tLocTerm!$B22,tLocFeature!$A$2:$CC$13,DQ$2,0)</f>
        <v>0</v>
      </c>
      <c r="DR24" s="4">
        <f>VLOOKUP(tLocTerm!$B22,tLocFeature!$A$2:$CC$13,DR$2,0)</f>
        <v>0</v>
      </c>
      <c r="DS24" s="4">
        <f>VLOOKUP(tLocTerm!$B22,tLocFeature!$A$2:$CC$13,DS$2,0)</f>
        <v>0</v>
      </c>
      <c r="DT24" s="11"/>
      <c r="DU24" s="11"/>
      <c r="DV24" s="4">
        <f>VLOOKUP(tLocTerm!$B22,tLocFeature!$A$2:$CC$13,DV$2,0)</f>
        <v>0</v>
      </c>
      <c r="DW24" s="11"/>
      <c r="DX24" s="4">
        <f>VLOOKUP(tLocTerm!$B22,tLocFeature!$A$2:$CC$13,DX$2,0)</f>
        <v>0</v>
      </c>
      <c r="DY24" s="4">
        <f>VLOOKUP(tLocTerm!$B22,tLocFeature!$A$2:$CC$13,DY$2,0)</f>
        <v>0</v>
      </c>
      <c r="DZ24" s="4">
        <f>VLOOKUP(tLocTerm!$B22,tLocFeature!$A$2:$CC$13,DZ$2,0)</f>
        <v>-999</v>
      </c>
      <c r="EA24" s="4">
        <v>1</v>
      </c>
      <c r="EB24" s="11"/>
      <c r="EC24" s="4">
        <f>VLOOKUP(tLocTerm!$B22,tLocFeature!$A$2:$CC$13,EC$2,0)</f>
        <v>-999</v>
      </c>
      <c r="ED24" s="4" t="str">
        <f>VLOOKUP(tLocTerm!$B22,tLocFeature!$A$2:$CC$13,ED$2,0)</f>
        <v>NULL</v>
      </c>
      <c r="EE24" t="str">
        <f>VLOOKUP(tLocTerm!B22,tLocation!$A$3:$BE$17,56,0)</f>
        <v>NULL</v>
      </c>
      <c r="EF24" t="str">
        <f>VLOOKUP(tLocTerm!B22,tLocation!$A$3:$BE$17,57,0)</f>
        <v>NULL</v>
      </c>
      <c r="EG24" s="11"/>
      <c r="EH24" s="4">
        <f>VLOOKUP(tLocTerm!$B22,tLocFeature!$A$2:$CC$13,EH$2,0)</f>
        <v>0</v>
      </c>
      <c r="EI24" s="4">
        <f>VLOOKUP(tLocTerm!$B22,tLocFeature!$A$2:$CC$13,EI$2,0)</f>
        <v>0</v>
      </c>
      <c r="EJ24" s="11"/>
      <c r="EK24" s="11"/>
      <c r="EL24" s="11"/>
      <c r="EM24" s="11"/>
      <c r="EN24" s="11"/>
      <c r="EO24" s="11"/>
      <c r="EP24" s="4">
        <f>VLOOKUP(tLocTerm!$B22,tLocFeature!$A$2:$CC$13,EP$2,0)</f>
        <v>0</v>
      </c>
      <c r="EQ24" s="4">
        <f>VLOOKUP(tLocTerm!$B22,tLocFeature!$A$2:$CC$13,EQ$2,0)</f>
        <v>0</v>
      </c>
      <c r="ER24" s="11"/>
      <c r="ES24" s="4">
        <f>VLOOKUP(tLocTerm!$B22,tLocFeature!$A$2:$CC$13,ES$2,0)</f>
        <v>0</v>
      </c>
      <c r="ET24" s="4">
        <f>VLOOKUP(tLocTerm!$B22,tLocFeature!$A$2:$CC$13,ET$2,0)</f>
        <v>0</v>
      </c>
      <c r="EU24" s="4">
        <f>VLOOKUP(tLocTerm!$B22,tLocFeature!$A$2:$CC$13,EU$2,0)</f>
        <v>0</v>
      </c>
      <c r="EV24" s="4">
        <f>VLOOKUP(tLocTerm!$B22,tLocFeature!$A$2:$CC$13,EV$2,0)</f>
        <v>0</v>
      </c>
      <c r="EW24" s="4">
        <f>VLOOKUP(tLocTerm!$B22,tLocFeature!$A$2:$CC$13,EW$2,0)</f>
        <v>0</v>
      </c>
      <c r="EX24" s="4">
        <f>VLOOKUP(tLocTerm!$B22,tLocFeature!$A$2:$CC$13,EX$2,0)</f>
        <v>0</v>
      </c>
      <c r="EY24" s="11"/>
      <c r="EZ24" s="11"/>
      <c r="FA24" s="10">
        <v>0</v>
      </c>
      <c r="FB24" s="10">
        <f>IF(tLocTerm!L22&gt;=0,0,1)</f>
        <v>0</v>
      </c>
      <c r="FC24" s="10">
        <f>IF(tLocTerm!K22="C", tLocTerm!L22,0)</f>
        <v>10000</v>
      </c>
      <c r="FD24" s="10">
        <v>0</v>
      </c>
      <c r="FE24" s="10">
        <v>0</v>
      </c>
      <c r="FF24" s="10">
        <v>0</v>
      </c>
      <c r="FG24" s="10">
        <f>IF(tLocTerm!M22&gt;=0,0,1)</f>
        <v>0</v>
      </c>
      <c r="FH24" s="10">
        <f>IF(tLocTerm!K22="C", tLocTerm!M22,0)</f>
        <v>0</v>
      </c>
      <c r="FI24" s="10">
        <v>0</v>
      </c>
      <c r="FJ24" s="10">
        <v>0</v>
      </c>
      <c r="FK24" s="10">
        <v>0</v>
      </c>
      <c r="FL24" s="10">
        <f>IF(tLocTerm!N22&gt;=0,0,1)</f>
        <v>0</v>
      </c>
      <c r="FM24" s="10">
        <f>IF(tLocTerm!K22="C", tLocTerm!N22,0)</f>
        <v>5000</v>
      </c>
      <c r="FN24" s="10">
        <v>0</v>
      </c>
      <c r="FO24" s="10">
        <v>0</v>
      </c>
      <c r="FP24" s="10">
        <v>0</v>
      </c>
      <c r="FQ24" s="10">
        <f>IF(tLocTerm!O22&gt;=0,0,1)</f>
        <v>0</v>
      </c>
      <c r="FR24" s="10">
        <f>IF(tLocTerm!K22="C", tLocTerm!O22,0)</f>
        <v>7500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f>IF(tLocTerm!L22&gt;=0,0,1)</f>
        <v>0</v>
      </c>
      <c r="GB24" s="10">
        <f>IF(tLocTerm!K22="S", tLocTerm!L22,0)</f>
        <v>0</v>
      </c>
      <c r="GC24" s="10">
        <v>0</v>
      </c>
      <c r="GD24" s="10">
        <v>0</v>
      </c>
      <c r="GE24" s="10">
        <v>0</v>
      </c>
      <c r="GF24" s="10">
        <f>IF(tLocTerm!G22&gt;=0,0,1)</f>
        <v>0</v>
      </c>
      <c r="GG24" s="10">
        <f>IF(tLocTerm!F22="C", tLocTerm!G22,0)</f>
        <v>0</v>
      </c>
      <c r="GH24" s="10">
        <v>0</v>
      </c>
      <c r="GI24" s="10">
        <f>IF(tLocTerm!H22&gt;=0,0,1)</f>
        <v>0</v>
      </c>
      <c r="GJ24" s="10">
        <f>IF(tLocTerm!F22="C", tLocTerm!H22,0)</f>
        <v>0</v>
      </c>
      <c r="GK24" s="10">
        <v>0</v>
      </c>
      <c r="GL24" s="10">
        <f>IF(tLocTerm!I22&gt;=0,0,1)</f>
        <v>0</v>
      </c>
      <c r="GM24" s="10">
        <f>IF(tLocTerm!F22="C", tLocTerm!I22,0)</f>
        <v>0</v>
      </c>
      <c r="GN24" s="10">
        <v>0</v>
      </c>
      <c r="GO24" s="10">
        <f>IF(tLocTerm!J22&gt;=0,0,1)</f>
        <v>0</v>
      </c>
      <c r="GP24" s="10">
        <f>IF(tLocTerm!F22="C", tLocTerm!J22,0)</f>
        <v>0</v>
      </c>
      <c r="GQ24" s="10">
        <v>0</v>
      </c>
      <c r="GR24" s="10">
        <v>0</v>
      </c>
      <c r="GS24" s="10">
        <v>0</v>
      </c>
      <c r="GT24" s="10">
        <v>0</v>
      </c>
      <c r="GU24" s="10">
        <f>IF(tLocTerm!G22&gt;=0,0,1)</f>
        <v>0</v>
      </c>
      <c r="GV24" s="10">
        <f>IF(tLocTerm!F22="S", tLocTerm!G22,0)</f>
        <v>2500000</v>
      </c>
      <c r="GW24" s="10">
        <v>0</v>
      </c>
    </row>
    <row r="25" spans="1:205" x14ac:dyDescent="0.25">
      <c r="A25" s="13" t="str">
        <f>VLOOKUP(VLOOKUP(tLocTerm!B23,tLocation!$A$3:$C$17,3,0),tExpSet_tCntrct_tLayer!$A$2:$B$3,2,0)</f>
        <v>Rowwise</v>
      </c>
      <c r="B25" s="13">
        <f>VLOOKUP(VLOOKUP(tLocTerm!B23,tLocation!$A$3:$BT$17,2,0),tExpSet_tCntrct_tLayer!$A$10:$C$11,3,0)</f>
        <v>1</v>
      </c>
      <c r="C25" s="12" t="str">
        <f>VLOOKUP(tLocTerm!B23,tLocation!$A$3:$BT$17,5,0)</f>
        <v>3_TC</v>
      </c>
      <c r="D25" s="12">
        <f>VLOOKUP(tLocTerm!B23,tLocation!$A$3:$BT$17,6,0)</f>
        <v>3</v>
      </c>
      <c r="E25" s="13">
        <f>VLOOKUP(tLocTerm!B23,tLocation!$A$3:$BT$17,18,0)</f>
        <v>0</v>
      </c>
      <c r="F25" s="11"/>
      <c r="G25" s="12" t="str">
        <f>VLOOKUP(tLocTerm!B23,tLocation!$A$3:$BT$17,19,0)</f>
        <v>NULL</v>
      </c>
      <c r="H25" s="12" t="str">
        <f>VLOOKUP(tLocTerm!B23,tLocation!$A$3:$BT$17,17,0)</f>
        <v>NULL</v>
      </c>
      <c r="I25" s="12">
        <f>VLOOKUP(tLocTerm!B23,tLocation!$A$3:$BT$17,4,0)</f>
        <v>0</v>
      </c>
      <c r="J25" s="15">
        <f>VLOOKUP(tLocTerm!B23,tLocation!$A$3:$BT$17,43,0)</f>
        <v>43466</v>
      </c>
      <c r="K25" s="15">
        <f>VLOOKUP(tLocTerm!B23,tLocation!$A$3:$BT$17,44,0)</f>
        <v>43831</v>
      </c>
      <c r="L25" s="13">
        <f>VLOOKUP(tLocTerm!B23,tLocFeature!$A$2:$CC$13,31,0)</f>
        <v>0</v>
      </c>
      <c r="M25" s="11"/>
      <c r="N25" s="12" t="str">
        <f>VLOOKUP(tLocTerm!B23,tLocation!$A$3:$BT$17,22,0)</f>
        <v>US</v>
      </c>
      <c r="O25" s="12">
        <f>VLOOKUP(tLocTerm!B23,tLocation!$A$3:$BT$17,37,0)</f>
        <v>25.553799999999999</v>
      </c>
      <c r="P25" s="12">
        <f>VLOOKUP(tLocTerm!B23,tLocation!$A$3:$BT$17,38,0)</f>
        <v>-80.497069999999994</v>
      </c>
      <c r="Q25" s="12">
        <f>VLOOKUP(tLocTerm!B23,tLocation!$A$3:$BT$17,34,0)</f>
        <v>0</v>
      </c>
      <c r="R25" s="12">
        <f>VLOOKUP(tLocTerm!B23,tLocation!$A$3:$BT$17,30,0)</f>
        <v>33170</v>
      </c>
      <c r="S25" s="12">
        <f>VLOOKUP(tLocTerm!B23,tLocation!$A$3:$BT$17,35,0)</f>
        <v>0</v>
      </c>
      <c r="T25" s="12" t="str">
        <f>VLOOKUP(tLocTerm!B23,tLocation!$A$3:$BT$17,26,0)</f>
        <v>FL</v>
      </c>
      <c r="U25" s="12" t="str">
        <f>VLOOKUP(tLocTerm!B23,tLocation!$A$3:$BT$17,27,0)</f>
        <v>Florida</v>
      </c>
      <c r="V25" s="13" t="s">
        <v>784</v>
      </c>
      <c r="W25" s="13" t="str">
        <f>VLOOKUP(C25,tLocation!$E$3:$AC$17,25,0)</f>
        <v>Miami-Dade</v>
      </c>
      <c r="X25" s="13" t="s">
        <v>783</v>
      </c>
      <c r="Y25" s="13" t="str">
        <f>VLOOKUP(C25,tLocation!$E$3:$AG$17,29,0)</f>
        <v>NULL</v>
      </c>
      <c r="Z25" s="13"/>
      <c r="AA25" s="13"/>
      <c r="AB25" s="13"/>
      <c r="AC25" s="13"/>
      <c r="AD25" s="13"/>
      <c r="AE25" s="13"/>
      <c r="AF25" s="13">
        <f>VLOOKUP(VLOOKUP(tLocTerm!B23,tLocation!$A$3:$BT$17,41,0),ForPerilLookUp!$L$2:$M$9,2,0)</f>
        <v>1</v>
      </c>
      <c r="AG25" s="11"/>
      <c r="AH25" s="12" t="str">
        <f>VLOOKUP(tLocTerm!B23,tLocation!$A$3:$BT$17,42,0)</f>
        <v>GEO</v>
      </c>
      <c r="AI25" s="12" t="str">
        <f>VLOOKUP(tLocTerm!B23,tLocation!$A$3:$BT$17,48,0)</f>
        <v>AIR</v>
      </c>
      <c r="AJ25" s="12">
        <f>VLOOKUP(tLocTerm!B23,tLocation!$A$3:$BT$17,49,0)</f>
        <v>311</v>
      </c>
      <c r="AK25" s="12" t="str">
        <f>VLOOKUP(tLocTerm!B23,tLocation!$A$3:$BT$17,50,0)</f>
        <v>AIR</v>
      </c>
      <c r="AL25" s="12">
        <f>VLOOKUP(tLocTerm!B23,tLocation!$A$3:$BT$17,51,0)</f>
        <v>100</v>
      </c>
      <c r="AM25" s="13">
        <f>VLOOKUP(VLOOKUP(tLocTerm!B23,tLocation!$A$3:$BT$17,45,0),ForPerilLookUp!$AC$2:$AD$172,2)</f>
        <v>1100</v>
      </c>
      <c r="AN25" s="13">
        <f>VLOOKUP(VLOOKUP(tLocTerm!B23,tLocation!$A$3:$BT$17,46,0),ForPerilLookUp!$Z$2:$AA$186,2)</f>
        <v>5000</v>
      </c>
      <c r="AO25" s="12">
        <f>VLOOKUP(tLocTerm!B23,tLocation!$A$3:$BT$17,54,0)</f>
        <v>0</v>
      </c>
      <c r="AP25" s="12">
        <f>VLOOKUP(tLocTerm!B23,tLocation!$A$3:$BT$17,55,0)</f>
        <v>0</v>
      </c>
      <c r="AQ25" s="12">
        <f>VLOOKUP(tLocTerm!B23,tLocation!$A$3:$BT$17,53,0)</f>
        <v>1</v>
      </c>
      <c r="AR25" s="12">
        <f>VLOOKUP(tLocTerm!B23,tLocation!$A$3:$BT$17,58,0)</f>
        <v>1</v>
      </c>
      <c r="AS25" s="13">
        <f>VLOOKUP(VLOOKUP(tLocTerm!B23,tLocation!$A$3:$BT$17,59,0),ForPerilLookUp!$O$3:$Q$8,3,0)</f>
        <v>11</v>
      </c>
      <c r="AT25" s="12">
        <f>VLOOKUP(tLocTerm!B23,tLocation!$A$3:$BT$17,65,0)</f>
        <v>0</v>
      </c>
      <c r="AU25" s="12">
        <f>VLOOKUP(tLocTerm!B23,tLocation!$A$3:$BT$17,66,0)</f>
        <v>0</v>
      </c>
      <c r="AV25" s="12">
        <f>VLOOKUP(tLocTerm!B23,tLocation!$A$3:$BT$17,67,0)</f>
        <v>0</v>
      </c>
      <c r="AW25" s="12">
        <f>VLOOKUP(tLocTerm!B23,tLocation!$A$3:$BT$17,68,0)</f>
        <v>0</v>
      </c>
      <c r="AX25" s="12">
        <f>VLOOKUP(tLocTerm!B23,tLocation!$A$3:$BT$17,69,0)</f>
        <v>0</v>
      </c>
      <c r="AY25" s="11"/>
      <c r="AZ25" s="13" t="str">
        <f>VLOOKUP(VLOOKUP(VLOOKUP(tLocTerm!B23,tLocation!$A$3:$BT$17,2,0),tExpSet_tCntrct_tLayer!$A$10:$F$11,6,0),ForPerilLookUp!$E$2:$H$6,3,0)</f>
        <v>WSS;QEQ;QFF;OO1;QLS;BFR;QSL;XX1;WW2;MM1;QTS;BBF;ZZ1</v>
      </c>
      <c r="BA25" s="12">
        <f>VLOOKUP(tLocTerm!B23,tLocation!$A$3:$BT$17,7,0)</f>
        <v>50000000</v>
      </c>
      <c r="BB25" s="12">
        <f>VLOOKUP(tLocTerm!B23,tLocation!$A$3:$BT$17,8,0)</f>
        <v>0</v>
      </c>
      <c r="BC25" s="12">
        <f>VLOOKUP(tLocTerm!B23,tLocation!$A$3:$BT$17,9,0)</f>
        <v>10000000</v>
      </c>
      <c r="BD25" s="12">
        <f>VLOOKUP(tLocTerm!B23,tLocation!$A$3:$BT$17,10,0)</f>
        <v>5000000</v>
      </c>
      <c r="BE25" s="12">
        <f>VLOOKUP(tLocTerm!B23,tLocation!$A$3:$BT$17,11,0)</f>
        <v>365</v>
      </c>
      <c r="BF25" s="12" t="str">
        <f>VLOOKUP(tLocTerm!B23,tLocation!$A$3:$BT$17,15,0)</f>
        <v>USD</v>
      </c>
      <c r="BG25" s="12">
        <f>VLOOKUP(tLocTerm!B23,tLocation!$A$3:$BT$17,14,0)</f>
        <v>0</v>
      </c>
      <c r="BH25" s="11"/>
      <c r="BI25" s="11"/>
      <c r="BJ25" s="11"/>
      <c r="BK25" s="13">
        <f>VLOOKUP(tLocTerm!B23,tLocation!$A$3:$BT$17,71,0)</f>
        <v>0</v>
      </c>
      <c r="BL25" s="10">
        <f>tLocTerm!Q23*tLocTerm!R23</f>
        <v>1</v>
      </c>
      <c r="BM25" s="11"/>
      <c r="BN25" s="11"/>
      <c r="BO25" s="13">
        <f>VLOOKUP(CONCATENATE(tLocTerm!B23,"_",tLocTerm!C23,"_",tLocTerm!D23),ForCondNumber!$F$4:$J$27,5,0)</f>
        <v>17</v>
      </c>
      <c r="BP25" s="18">
        <v>1</v>
      </c>
      <c r="BQ25" s="10" t="str">
        <f>VLOOKUP(tLocTerm!D23,ForPerilLookUp!$E$2:$H$6,3,0)</f>
        <v>WSS;OO1;WW2</v>
      </c>
      <c r="BR25" s="11"/>
      <c r="BS25" s="11"/>
      <c r="BT25" s="11"/>
      <c r="BU25" s="11"/>
      <c r="BV25" s="19">
        <f>VLOOKUP(tLocTerm!B23,tLocFeature!$A$2:$CC$13,38,0)</f>
        <v>0</v>
      </c>
      <c r="BW25" s="19">
        <f>VLOOKUP(tLocTerm!B23,tLocFeature!$A$2:$CC$13,43,0)</f>
        <v>0</v>
      </c>
      <c r="BX25" s="19">
        <f>VLOOKUP(tLocTerm!B23,tLocFeature!$A$2:$CC$13,41,0)</f>
        <v>0</v>
      </c>
      <c r="BY25" s="11"/>
      <c r="BZ25" s="11"/>
      <c r="CA25" s="11"/>
      <c r="CB25" s="4">
        <f>VLOOKUP(tLocTerm!B23,tLocFeature!$A$2:$CC$13,5,0)</f>
        <v>0</v>
      </c>
      <c r="CC25" s="4">
        <f>VLOOKUP(tLocTerm!$B23,tLocFeature!$A$2:$CC$13,CC$2,0)</f>
        <v>0</v>
      </c>
      <c r="CD25" s="4">
        <f>VLOOKUP(tLocTerm!$B23,tLocFeature!$A$2:$CC$13,CD$2,0)</f>
        <v>0</v>
      </c>
      <c r="CE25" s="4">
        <f>VLOOKUP(tLocTerm!$B23,tLocFeature!$A$2:$CC$13,CE$2,0)</f>
        <v>0</v>
      </c>
      <c r="CF25" s="4">
        <f>VLOOKUP(tLocTerm!$B23,tLocFeature!$A$2:$CC$13,CF$2,0)</f>
        <v>0</v>
      </c>
      <c r="CG25" s="4">
        <f>VLOOKUP(tLocTerm!$B23,tLocFeature!$A$2:$CC$13,CG$2,0)</f>
        <v>0</v>
      </c>
      <c r="CH25" s="4">
        <f>VLOOKUP(tLocTerm!$B23,tLocFeature!$A$2:$CC$13,CH$2,0)</f>
        <v>0</v>
      </c>
      <c r="CI25" s="4">
        <f>VLOOKUP(tLocTerm!$B23,tLocFeature!$A$2:$CC$13,CI$2,0)</f>
        <v>0</v>
      </c>
      <c r="CJ25" s="4">
        <f>VLOOKUP(tLocTerm!$B23,tLocFeature!$A$2:$CC$13,CJ$2,0)</f>
        <v>0</v>
      </c>
      <c r="CK25" s="11"/>
      <c r="CL25" s="4">
        <f>VLOOKUP(tLocTerm!$B23,tLocFeature!$A$2:$CC$13,CL$2,0)</f>
        <v>0</v>
      </c>
      <c r="CM25" s="4">
        <f>VLOOKUP(tLocTerm!$B23,tLocFeature!$A$2:$CC$13,CM$2,0)</f>
        <v>0</v>
      </c>
      <c r="CN25" s="4">
        <f>VLOOKUP(tLocTerm!$B23,tLocFeature!$A$2:$CC$13,CN$2,0)</f>
        <v>0</v>
      </c>
      <c r="CO25" s="4">
        <f>VLOOKUP(tLocTerm!$B23,tLocFeature!$A$2:$CC$13,CO$2,0)</f>
        <v>0</v>
      </c>
      <c r="CP25" s="4">
        <f>VLOOKUP(tLocTerm!$B23,tLocFeature!$A$2:$CC$13,CP$2,0)</f>
        <v>0</v>
      </c>
      <c r="CQ25" s="4">
        <f>VLOOKUP(tLocTerm!$B23,tLocFeature!$A$2:$CC$13,CQ$2,0)</f>
        <v>0</v>
      </c>
      <c r="CR25" s="4">
        <f>VLOOKUP(tLocTerm!$B23,tLocFeature!$A$2:$CC$13,CR$2,0)</f>
        <v>0</v>
      </c>
      <c r="CS25" s="4">
        <f>VLOOKUP(tLocTerm!$B23,tLocFeature!$A$2:$CC$13,CS$2,0)</f>
        <v>0</v>
      </c>
      <c r="CT25" s="11"/>
      <c r="CU25" s="4">
        <f>VLOOKUP(tLocTerm!$B23,tLocFeature!$A$2:$CC$13,CU$2,0)</f>
        <v>0</v>
      </c>
      <c r="CV25" s="11"/>
      <c r="CW25" s="4">
        <f>VLOOKUP(tLocTerm!$B23,tLocFeature!$A$2:$CC$13,CW$2,0)</f>
        <v>0</v>
      </c>
      <c r="CX25" s="4">
        <f>VLOOKUP(tLocTerm!$B23,tLocFeature!$A$2:$CC$13,CX$2,0)</f>
        <v>0</v>
      </c>
      <c r="CY25" s="4">
        <f>VLOOKUP(tLocTerm!$B23,tLocFeature!$A$2:$CC$13,CY$2,0)</f>
        <v>0</v>
      </c>
      <c r="CZ25" s="4">
        <f>VLOOKUP(tLocTerm!$B23,tLocFeature!$A$2:$CC$13,CZ$2,0)</f>
        <v>0</v>
      </c>
      <c r="DA25" s="4">
        <f>VLOOKUP(tLocTerm!$B23,tLocFeature!$A$2:$CC$13,DA$2,0)</f>
        <v>0</v>
      </c>
      <c r="DB25" s="4">
        <f>VLOOKUP(tLocTerm!$B23,tLocFeature!$A$2:$CC$13,DB$2,0)</f>
        <v>0</v>
      </c>
      <c r="DC25" s="11"/>
      <c r="DD25" s="4">
        <f>VLOOKUP(tLocTerm!$B23,tLocFeature!$A$2:$CC$13,DD$2,0)</f>
        <v>0</v>
      </c>
      <c r="DE25" s="4">
        <f>VLOOKUP(tLocTerm!$B23,tLocFeature!$A$2:$CC$13,DE$2,0)</f>
        <v>0</v>
      </c>
      <c r="DF25" s="11"/>
      <c r="DG25" s="4">
        <f>VLOOKUP(tLocTerm!$B23,tLocFeature!$A$2:$CC$13,DG$2,0)</f>
        <v>0</v>
      </c>
      <c r="DH25" s="11"/>
      <c r="DI25" s="11"/>
      <c r="DJ25" s="4">
        <f>VLOOKUP(tLocTerm!$B23,tLocFeature!$A$2:$CC$13,DJ$2,0)</f>
        <v>-999</v>
      </c>
      <c r="DK25" s="4" t="str">
        <f>VLOOKUP(tLocTerm!$B23,tLocFeature!$A$2:$CC$13,DK$2,0)</f>
        <v>NULL</v>
      </c>
      <c r="DL25" s="11"/>
      <c r="DM25" s="4">
        <f>VLOOKUP(tLocTerm!$B23,tLocFeature!$A$2:$CC$13,DM$2,0)</f>
        <v>-999</v>
      </c>
      <c r="DN25" s="4" t="str">
        <f>VLOOKUP(tLocTerm!$B23,tLocFeature!$A$2:$CC$13,DN$2,0)</f>
        <v>NULL</v>
      </c>
      <c r="DO25" s="4">
        <f>VLOOKUP(tLocTerm!$B23,tLocFeature!$A$2:$CC$13,DO$2,0)</f>
        <v>0</v>
      </c>
      <c r="DP25" s="4">
        <f>VLOOKUP(tLocTerm!$B23,tLocFeature!$A$2:$CC$13,DP$2,0)</f>
        <v>0</v>
      </c>
      <c r="DQ25" s="4">
        <f>VLOOKUP(tLocTerm!$B23,tLocFeature!$A$2:$CC$13,DQ$2,0)</f>
        <v>0</v>
      </c>
      <c r="DR25" s="4">
        <f>VLOOKUP(tLocTerm!$B23,tLocFeature!$A$2:$CC$13,DR$2,0)</f>
        <v>0</v>
      </c>
      <c r="DS25" s="4">
        <f>VLOOKUP(tLocTerm!$B23,tLocFeature!$A$2:$CC$13,DS$2,0)</f>
        <v>0</v>
      </c>
      <c r="DT25" s="11"/>
      <c r="DU25" s="11"/>
      <c r="DV25" s="4">
        <f>VLOOKUP(tLocTerm!$B23,tLocFeature!$A$2:$CC$13,DV$2,0)</f>
        <v>0</v>
      </c>
      <c r="DW25" s="11"/>
      <c r="DX25" s="4">
        <f>VLOOKUP(tLocTerm!$B23,tLocFeature!$A$2:$CC$13,DX$2,0)</f>
        <v>0</v>
      </c>
      <c r="DY25" s="4">
        <f>VLOOKUP(tLocTerm!$B23,tLocFeature!$A$2:$CC$13,DY$2,0)</f>
        <v>0</v>
      </c>
      <c r="DZ25" s="4">
        <f>VLOOKUP(tLocTerm!$B23,tLocFeature!$A$2:$CC$13,DZ$2,0)</f>
        <v>-999</v>
      </c>
      <c r="EA25" s="4">
        <v>1</v>
      </c>
      <c r="EB25" s="11"/>
      <c r="EC25" s="4">
        <f>VLOOKUP(tLocTerm!$B23,tLocFeature!$A$2:$CC$13,EC$2,0)</f>
        <v>-999</v>
      </c>
      <c r="ED25" s="4" t="str">
        <f>VLOOKUP(tLocTerm!$B23,tLocFeature!$A$2:$CC$13,ED$2,0)</f>
        <v>NULL</v>
      </c>
      <c r="EE25" t="str">
        <f>VLOOKUP(tLocTerm!B23,tLocation!$A$3:$BE$17,56,0)</f>
        <v>NULL</v>
      </c>
      <c r="EF25" t="str">
        <f>VLOOKUP(tLocTerm!B23,tLocation!$A$3:$BE$17,57,0)</f>
        <v>NULL</v>
      </c>
      <c r="EG25" s="11"/>
      <c r="EH25" s="4">
        <f>VLOOKUP(tLocTerm!$B23,tLocFeature!$A$2:$CC$13,EH$2,0)</f>
        <v>0</v>
      </c>
      <c r="EI25" s="4">
        <f>VLOOKUP(tLocTerm!$B23,tLocFeature!$A$2:$CC$13,EI$2,0)</f>
        <v>0</v>
      </c>
      <c r="EJ25" s="11"/>
      <c r="EK25" s="11"/>
      <c r="EL25" s="11"/>
      <c r="EM25" s="11"/>
      <c r="EN25" s="11"/>
      <c r="EO25" s="11"/>
      <c r="EP25" s="4">
        <f>VLOOKUP(tLocTerm!$B23,tLocFeature!$A$2:$CC$13,EP$2,0)</f>
        <v>0</v>
      </c>
      <c r="EQ25" s="4">
        <f>VLOOKUP(tLocTerm!$B23,tLocFeature!$A$2:$CC$13,EQ$2,0)</f>
        <v>0</v>
      </c>
      <c r="ER25" s="11"/>
      <c r="ES25" s="4">
        <f>VLOOKUP(tLocTerm!$B23,tLocFeature!$A$2:$CC$13,ES$2,0)</f>
        <v>0</v>
      </c>
      <c r="ET25" s="4">
        <f>VLOOKUP(tLocTerm!$B23,tLocFeature!$A$2:$CC$13,ET$2,0)</f>
        <v>0</v>
      </c>
      <c r="EU25" s="4">
        <f>VLOOKUP(tLocTerm!$B23,tLocFeature!$A$2:$CC$13,EU$2,0)</f>
        <v>0</v>
      </c>
      <c r="EV25" s="4">
        <f>VLOOKUP(tLocTerm!$B23,tLocFeature!$A$2:$CC$13,EV$2,0)</f>
        <v>0</v>
      </c>
      <c r="EW25" s="4">
        <f>VLOOKUP(tLocTerm!$B23,tLocFeature!$A$2:$CC$13,EW$2,0)</f>
        <v>0</v>
      </c>
      <c r="EX25" s="4">
        <f>VLOOKUP(tLocTerm!$B23,tLocFeature!$A$2:$CC$13,EX$2,0)</f>
        <v>0</v>
      </c>
      <c r="EY25" s="11"/>
      <c r="EZ25" s="11"/>
      <c r="FA25" s="10">
        <v>0</v>
      </c>
      <c r="FB25" s="10">
        <f>IF(tLocTerm!L23&gt;=0,0,1)</f>
        <v>0</v>
      </c>
      <c r="FC25" s="10">
        <f>IF(tLocTerm!K23="C", tLocTerm!L23,0)</f>
        <v>0</v>
      </c>
      <c r="FD25" s="10">
        <v>0</v>
      </c>
      <c r="FE25" s="10">
        <v>0</v>
      </c>
      <c r="FF25" s="10">
        <v>0</v>
      </c>
      <c r="FG25" s="10">
        <f>IF(tLocTerm!M23&gt;=0,0,1)</f>
        <v>0</v>
      </c>
      <c r="FH25" s="10">
        <f>IF(tLocTerm!K23="C", tLocTerm!M23,0)</f>
        <v>0</v>
      </c>
      <c r="FI25" s="10">
        <v>0</v>
      </c>
      <c r="FJ25" s="10">
        <v>0</v>
      </c>
      <c r="FK25" s="10">
        <v>0</v>
      </c>
      <c r="FL25" s="10">
        <f>IF(tLocTerm!N23&gt;=0,0,1)</f>
        <v>0</v>
      </c>
      <c r="FM25" s="10">
        <f>IF(tLocTerm!K23="C", tLocTerm!N23,0)</f>
        <v>0</v>
      </c>
      <c r="FN25" s="10">
        <v>0</v>
      </c>
      <c r="FO25" s="10">
        <v>0</v>
      </c>
      <c r="FP25" s="10">
        <v>0</v>
      </c>
      <c r="FQ25" s="10">
        <f>IF(tLocTerm!O23&gt;=0,0,1)</f>
        <v>0</v>
      </c>
      <c r="FR25" s="10">
        <f>IF(tLocTerm!K23="C", tLocTerm!O23,0)</f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f>IF(tLocTerm!L23&gt;=0,0,1)</f>
        <v>0</v>
      </c>
      <c r="GB25" s="10">
        <f>IF(tLocTerm!K23="S", tLocTerm!L23,0)</f>
        <v>500000</v>
      </c>
      <c r="GC25" s="10">
        <v>0</v>
      </c>
      <c r="GD25" s="10">
        <v>0</v>
      </c>
      <c r="GE25" s="10">
        <v>0</v>
      </c>
      <c r="GF25" s="10">
        <f>IF(tLocTerm!G23&gt;=0,0,1)</f>
        <v>0</v>
      </c>
      <c r="GG25" s="10">
        <f>IF(tLocTerm!F23="C", tLocTerm!G23,0)</f>
        <v>0</v>
      </c>
      <c r="GH25" s="10">
        <v>0</v>
      </c>
      <c r="GI25" s="10">
        <f>IF(tLocTerm!H23&gt;=0,0,1)</f>
        <v>0</v>
      </c>
      <c r="GJ25" s="10">
        <f>IF(tLocTerm!F23="C", tLocTerm!H23,0)</f>
        <v>0</v>
      </c>
      <c r="GK25" s="10">
        <v>0</v>
      </c>
      <c r="GL25" s="10">
        <f>IF(tLocTerm!I23&gt;=0,0,1)</f>
        <v>0</v>
      </c>
      <c r="GM25" s="10">
        <f>IF(tLocTerm!F23="C", tLocTerm!I23,0)</f>
        <v>0</v>
      </c>
      <c r="GN25" s="10">
        <v>0</v>
      </c>
      <c r="GO25" s="10">
        <f>IF(tLocTerm!J23&gt;=0,0,1)</f>
        <v>0</v>
      </c>
      <c r="GP25" s="10">
        <f>IF(tLocTerm!F23="C", tLocTerm!J23,0)</f>
        <v>0</v>
      </c>
      <c r="GQ25" s="10">
        <v>0</v>
      </c>
      <c r="GR25" s="10">
        <v>0</v>
      </c>
      <c r="GS25" s="10">
        <v>0</v>
      </c>
      <c r="GT25" s="10">
        <v>0</v>
      </c>
      <c r="GU25" s="10">
        <f>IF(tLocTerm!G23&gt;=0,0,1)</f>
        <v>0</v>
      </c>
      <c r="GV25" s="10">
        <f>IF(tLocTerm!F23="S", tLocTerm!G23,0)</f>
        <v>15000000</v>
      </c>
      <c r="GW25" s="10">
        <v>0</v>
      </c>
    </row>
    <row r="26" spans="1:205" x14ac:dyDescent="0.25">
      <c r="A26" s="13" t="str">
        <f>VLOOKUP(VLOOKUP(tLocTerm!B24,tLocation!$A$3:$C$17,3,0),tExpSet_tCntrct_tLayer!$A$2:$B$3,2,0)</f>
        <v>Rowwise</v>
      </c>
      <c r="B26" s="13">
        <f>VLOOKUP(VLOOKUP(tLocTerm!B24,tLocation!$A$3:$BT$17,2,0),tExpSet_tCntrct_tLayer!$A$10:$C$11,3,0)</f>
        <v>1</v>
      </c>
      <c r="C26" s="12" t="str">
        <f>VLOOKUP(tLocTerm!B24,tLocation!$A$3:$BT$17,5,0)</f>
        <v>3_FL</v>
      </c>
      <c r="D26" s="12">
        <f>VLOOKUP(tLocTerm!B24,tLocation!$A$3:$BT$17,6,0)</f>
        <v>3</v>
      </c>
      <c r="E26" s="13">
        <f>VLOOKUP(tLocTerm!B24,tLocation!$A$3:$BT$17,18,0)</f>
        <v>0</v>
      </c>
      <c r="F26" s="11"/>
      <c r="G26" s="12" t="str">
        <f>VLOOKUP(tLocTerm!B24,tLocation!$A$3:$BT$17,19,0)</f>
        <v>NULL</v>
      </c>
      <c r="H26" s="12" t="str">
        <f>VLOOKUP(tLocTerm!B24,tLocation!$A$3:$BT$17,17,0)</f>
        <v>NULL</v>
      </c>
      <c r="I26" s="12">
        <f>VLOOKUP(tLocTerm!B24,tLocation!$A$3:$BT$17,4,0)</f>
        <v>0</v>
      </c>
      <c r="J26" s="15">
        <f>VLOOKUP(tLocTerm!B24,tLocation!$A$3:$BT$17,43,0)</f>
        <v>43466</v>
      </c>
      <c r="K26" s="15">
        <f>VLOOKUP(tLocTerm!B24,tLocation!$A$3:$BT$17,44,0)</f>
        <v>43831</v>
      </c>
      <c r="L26" s="13">
        <f>VLOOKUP(tLocTerm!B24,tLocFeature!$A$2:$CC$13,31,0)</f>
        <v>0</v>
      </c>
      <c r="M26" s="11"/>
      <c r="N26" s="12" t="str">
        <f>VLOOKUP(tLocTerm!B24,tLocation!$A$3:$BT$17,22,0)</f>
        <v>US</v>
      </c>
      <c r="O26" s="12">
        <f>VLOOKUP(tLocTerm!B24,tLocation!$A$3:$BT$17,37,0)</f>
        <v>25.553799999999999</v>
      </c>
      <c r="P26" s="12">
        <f>VLOOKUP(tLocTerm!B24,tLocation!$A$3:$BT$17,38,0)</f>
        <v>-80.497069999999994</v>
      </c>
      <c r="Q26" s="12">
        <f>VLOOKUP(tLocTerm!B24,tLocation!$A$3:$BT$17,34,0)</f>
        <v>0</v>
      </c>
      <c r="R26" s="12">
        <f>VLOOKUP(tLocTerm!B24,tLocation!$A$3:$BT$17,30,0)</f>
        <v>33170</v>
      </c>
      <c r="S26" s="12">
        <f>VLOOKUP(tLocTerm!B24,tLocation!$A$3:$BT$17,35,0)</f>
        <v>0</v>
      </c>
      <c r="T26" s="12" t="str">
        <f>VLOOKUP(tLocTerm!B24,tLocation!$A$3:$BT$17,26,0)</f>
        <v>FL</v>
      </c>
      <c r="U26" s="12" t="str">
        <f>VLOOKUP(tLocTerm!B24,tLocation!$A$3:$BT$17,27,0)</f>
        <v>Florida</v>
      </c>
      <c r="V26" s="13" t="s">
        <v>784</v>
      </c>
      <c r="W26" s="13" t="str">
        <f>VLOOKUP(C26,tLocation!$E$3:$AC$17,25,0)</f>
        <v>Miami-Dade</v>
      </c>
      <c r="X26" s="13" t="s">
        <v>783</v>
      </c>
      <c r="Y26" s="13" t="str">
        <f>VLOOKUP(C26,tLocation!$E$3:$AG$17,29,0)</f>
        <v>NULL</v>
      </c>
      <c r="Z26" s="13"/>
      <c r="AA26" s="13"/>
      <c r="AB26" s="13"/>
      <c r="AC26" s="13"/>
      <c r="AD26" s="13"/>
      <c r="AE26" s="13"/>
      <c r="AF26" s="13">
        <f>VLOOKUP(VLOOKUP(tLocTerm!B24,tLocation!$A$3:$BT$17,41,0),ForPerilLookUp!$L$2:$M$9,2,0)</f>
        <v>1</v>
      </c>
      <c r="AG26" s="11"/>
      <c r="AH26" s="12" t="str">
        <f>VLOOKUP(tLocTerm!B24,tLocation!$A$3:$BT$17,42,0)</f>
        <v>GEO</v>
      </c>
      <c r="AI26" s="12" t="str">
        <f>VLOOKUP(tLocTerm!B24,tLocation!$A$3:$BT$17,48,0)</f>
        <v>AIR</v>
      </c>
      <c r="AJ26" s="12">
        <f>VLOOKUP(tLocTerm!B24,tLocation!$A$3:$BT$17,49,0)</f>
        <v>311</v>
      </c>
      <c r="AK26" s="12" t="str">
        <f>VLOOKUP(tLocTerm!B24,tLocation!$A$3:$BT$17,50,0)</f>
        <v>AIR</v>
      </c>
      <c r="AL26" s="12">
        <f>VLOOKUP(tLocTerm!B24,tLocation!$A$3:$BT$17,51,0)</f>
        <v>100</v>
      </c>
      <c r="AM26" s="13">
        <f>VLOOKUP(VLOOKUP(tLocTerm!B24,tLocation!$A$3:$BT$17,45,0),ForPerilLookUp!$AC$2:$AD$172,2)</f>
        <v>1100</v>
      </c>
      <c r="AN26" s="13">
        <f>VLOOKUP(VLOOKUP(tLocTerm!B24,tLocation!$A$3:$BT$17,46,0),ForPerilLookUp!$Z$2:$AA$186,2)</f>
        <v>5000</v>
      </c>
      <c r="AO26" s="12">
        <f>VLOOKUP(tLocTerm!B24,tLocation!$A$3:$BT$17,54,0)</f>
        <v>0</v>
      </c>
      <c r="AP26" s="12">
        <f>VLOOKUP(tLocTerm!B24,tLocation!$A$3:$BT$17,55,0)</f>
        <v>0</v>
      </c>
      <c r="AQ26" s="12">
        <f>VLOOKUP(tLocTerm!B24,tLocation!$A$3:$BT$17,53,0)</f>
        <v>1</v>
      </c>
      <c r="AR26" s="12">
        <f>VLOOKUP(tLocTerm!B24,tLocation!$A$3:$BT$17,58,0)</f>
        <v>1</v>
      </c>
      <c r="AS26" s="13">
        <f>VLOOKUP(VLOOKUP(tLocTerm!B24,tLocation!$A$3:$BT$17,59,0),ForPerilLookUp!$O$3:$Q$8,3,0)</f>
        <v>11</v>
      </c>
      <c r="AT26" s="12">
        <f>VLOOKUP(tLocTerm!B24,tLocation!$A$3:$BT$17,65,0)</f>
        <v>0</v>
      </c>
      <c r="AU26" s="12">
        <f>VLOOKUP(tLocTerm!B24,tLocation!$A$3:$BT$17,66,0)</f>
        <v>0</v>
      </c>
      <c r="AV26" s="12">
        <f>VLOOKUP(tLocTerm!B24,tLocation!$A$3:$BT$17,67,0)</f>
        <v>0</v>
      </c>
      <c r="AW26" s="12">
        <f>VLOOKUP(tLocTerm!B24,tLocation!$A$3:$BT$17,68,0)</f>
        <v>0</v>
      </c>
      <c r="AX26" s="12">
        <f>VLOOKUP(tLocTerm!B24,tLocation!$A$3:$BT$17,69,0)</f>
        <v>0</v>
      </c>
      <c r="AY26" s="11"/>
      <c r="AZ26" s="13" t="str">
        <f>VLOOKUP(VLOOKUP(VLOOKUP(tLocTerm!B24,tLocation!$A$3:$BT$17,2,0),tExpSet_tCntrct_tLayer!$A$10:$F$11,6,0),ForPerilLookUp!$E$2:$H$6,3,0)</f>
        <v>WSS;QEQ;QFF;OO1;QLS;BFR;QSL;XX1;WW2;MM1;QTS;BBF;ZZ1</v>
      </c>
      <c r="BA26" s="12">
        <f>VLOOKUP(tLocTerm!B24,tLocation!$A$3:$BT$17,7,0)</f>
        <v>50000000</v>
      </c>
      <c r="BB26" s="12">
        <f>VLOOKUP(tLocTerm!B24,tLocation!$A$3:$BT$17,8,0)</f>
        <v>0</v>
      </c>
      <c r="BC26" s="12">
        <f>VLOOKUP(tLocTerm!B24,tLocation!$A$3:$BT$17,9,0)</f>
        <v>10000000</v>
      </c>
      <c r="BD26" s="12">
        <f>VLOOKUP(tLocTerm!B24,tLocation!$A$3:$BT$17,10,0)</f>
        <v>5000000</v>
      </c>
      <c r="BE26" s="12">
        <f>VLOOKUP(tLocTerm!B24,tLocation!$A$3:$BT$17,11,0)</f>
        <v>365</v>
      </c>
      <c r="BF26" s="12" t="str">
        <f>VLOOKUP(tLocTerm!B24,tLocation!$A$3:$BT$17,15,0)</f>
        <v>USD</v>
      </c>
      <c r="BG26" s="12">
        <f>VLOOKUP(tLocTerm!B24,tLocation!$A$3:$BT$17,14,0)</f>
        <v>0</v>
      </c>
      <c r="BH26" s="11"/>
      <c r="BI26" s="11"/>
      <c r="BJ26" s="11"/>
      <c r="BK26" s="13">
        <f>VLOOKUP(tLocTerm!B24,tLocation!$A$3:$BT$17,71,0)</f>
        <v>0</v>
      </c>
      <c r="BL26" s="10">
        <f>tLocTerm!Q24*tLocTerm!R24</f>
        <v>1</v>
      </c>
      <c r="BM26" s="11"/>
      <c r="BN26" s="11"/>
      <c r="BO26" s="13">
        <f>VLOOKUP(CONCATENATE(tLocTerm!B24,"_",tLocTerm!C24,"_",tLocTerm!D24),ForCondNumber!$F$4:$J$27,5,0)</f>
        <v>19</v>
      </c>
      <c r="BP26" s="18">
        <v>1</v>
      </c>
      <c r="BQ26" s="10" t="str">
        <f>VLOOKUP(tLocTerm!D24,ForPerilLookUp!$E$2:$H$6,3,0)</f>
        <v>OO1</v>
      </c>
      <c r="BR26" s="11"/>
      <c r="BS26" s="11"/>
      <c r="BT26" s="11"/>
      <c r="BU26" s="11"/>
      <c r="BV26" s="19">
        <f>VLOOKUP(tLocTerm!B24,tLocFeature!$A$2:$CC$13,38,0)</f>
        <v>0</v>
      </c>
      <c r="BW26" s="19">
        <f>VLOOKUP(tLocTerm!B24,tLocFeature!$A$2:$CC$13,43,0)</f>
        <v>0</v>
      </c>
      <c r="BX26" s="19">
        <f>VLOOKUP(tLocTerm!B24,tLocFeature!$A$2:$CC$13,41,0)</f>
        <v>0</v>
      </c>
      <c r="BY26" s="11"/>
      <c r="BZ26" s="11"/>
      <c r="CA26" s="11"/>
      <c r="CB26" s="4">
        <f>VLOOKUP(tLocTerm!B24,tLocFeature!$A$2:$CC$13,5,0)</f>
        <v>0</v>
      </c>
      <c r="CC26" s="4">
        <f>VLOOKUP(tLocTerm!$B24,tLocFeature!$A$2:$CC$13,CC$2,0)</f>
        <v>0</v>
      </c>
      <c r="CD26" s="4">
        <f>VLOOKUP(tLocTerm!$B24,tLocFeature!$A$2:$CC$13,CD$2,0)</f>
        <v>0</v>
      </c>
      <c r="CE26" s="4">
        <f>VLOOKUP(tLocTerm!$B24,tLocFeature!$A$2:$CC$13,CE$2,0)</f>
        <v>0</v>
      </c>
      <c r="CF26" s="4">
        <f>VLOOKUP(tLocTerm!$B24,tLocFeature!$A$2:$CC$13,CF$2,0)</f>
        <v>0</v>
      </c>
      <c r="CG26" s="4">
        <f>VLOOKUP(tLocTerm!$B24,tLocFeature!$A$2:$CC$13,CG$2,0)</f>
        <v>0</v>
      </c>
      <c r="CH26" s="4">
        <f>VLOOKUP(tLocTerm!$B24,tLocFeature!$A$2:$CC$13,CH$2,0)</f>
        <v>0</v>
      </c>
      <c r="CI26" s="4">
        <f>VLOOKUP(tLocTerm!$B24,tLocFeature!$A$2:$CC$13,CI$2,0)</f>
        <v>0</v>
      </c>
      <c r="CJ26" s="4">
        <f>VLOOKUP(tLocTerm!$B24,tLocFeature!$A$2:$CC$13,CJ$2,0)</f>
        <v>0</v>
      </c>
      <c r="CK26" s="11"/>
      <c r="CL26" s="4">
        <f>VLOOKUP(tLocTerm!$B24,tLocFeature!$A$2:$CC$13,CL$2,0)</f>
        <v>0</v>
      </c>
      <c r="CM26" s="4">
        <f>VLOOKUP(tLocTerm!$B24,tLocFeature!$A$2:$CC$13,CM$2,0)</f>
        <v>0</v>
      </c>
      <c r="CN26" s="4">
        <f>VLOOKUP(tLocTerm!$B24,tLocFeature!$A$2:$CC$13,CN$2,0)</f>
        <v>0</v>
      </c>
      <c r="CO26" s="4">
        <f>VLOOKUP(tLocTerm!$B24,tLocFeature!$A$2:$CC$13,CO$2,0)</f>
        <v>0</v>
      </c>
      <c r="CP26" s="4">
        <f>VLOOKUP(tLocTerm!$B24,tLocFeature!$A$2:$CC$13,CP$2,0)</f>
        <v>0</v>
      </c>
      <c r="CQ26" s="4">
        <f>VLOOKUP(tLocTerm!$B24,tLocFeature!$A$2:$CC$13,CQ$2,0)</f>
        <v>0</v>
      </c>
      <c r="CR26" s="4">
        <f>VLOOKUP(tLocTerm!$B24,tLocFeature!$A$2:$CC$13,CR$2,0)</f>
        <v>0</v>
      </c>
      <c r="CS26" s="4">
        <f>VLOOKUP(tLocTerm!$B24,tLocFeature!$A$2:$CC$13,CS$2,0)</f>
        <v>0</v>
      </c>
      <c r="CT26" s="11"/>
      <c r="CU26" s="4">
        <f>VLOOKUP(tLocTerm!$B24,tLocFeature!$A$2:$CC$13,CU$2,0)</f>
        <v>0</v>
      </c>
      <c r="CV26" s="11"/>
      <c r="CW26" s="4">
        <f>VLOOKUP(tLocTerm!$B24,tLocFeature!$A$2:$CC$13,CW$2,0)</f>
        <v>0</v>
      </c>
      <c r="CX26" s="4">
        <f>VLOOKUP(tLocTerm!$B24,tLocFeature!$A$2:$CC$13,CX$2,0)</f>
        <v>0</v>
      </c>
      <c r="CY26" s="4">
        <f>VLOOKUP(tLocTerm!$B24,tLocFeature!$A$2:$CC$13,CY$2,0)</f>
        <v>0</v>
      </c>
      <c r="CZ26" s="4">
        <f>VLOOKUP(tLocTerm!$B24,tLocFeature!$A$2:$CC$13,CZ$2,0)</f>
        <v>0</v>
      </c>
      <c r="DA26" s="4">
        <f>VLOOKUP(tLocTerm!$B24,tLocFeature!$A$2:$CC$13,DA$2,0)</f>
        <v>0</v>
      </c>
      <c r="DB26" s="4">
        <f>VLOOKUP(tLocTerm!$B24,tLocFeature!$A$2:$CC$13,DB$2,0)</f>
        <v>0</v>
      </c>
      <c r="DC26" s="11"/>
      <c r="DD26" s="4">
        <f>VLOOKUP(tLocTerm!$B24,tLocFeature!$A$2:$CC$13,DD$2,0)</f>
        <v>0</v>
      </c>
      <c r="DE26" s="4">
        <f>VLOOKUP(tLocTerm!$B24,tLocFeature!$A$2:$CC$13,DE$2,0)</f>
        <v>0</v>
      </c>
      <c r="DF26" s="11"/>
      <c r="DG26" s="4">
        <f>VLOOKUP(tLocTerm!$B24,tLocFeature!$A$2:$CC$13,DG$2,0)</f>
        <v>0</v>
      </c>
      <c r="DH26" s="11"/>
      <c r="DI26" s="11"/>
      <c r="DJ26" s="4">
        <f>VLOOKUP(tLocTerm!$B24,tLocFeature!$A$2:$CC$13,DJ$2,0)</f>
        <v>-999</v>
      </c>
      <c r="DK26" s="4" t="str">
        <f>VLOOKUP(tLocTerm!$B24,tLocFeature!$A$2:$CC$13,DK$2,0)</f>
        <v>NULL</v>
      </c>
      <c r="DL26" s="11"/>
      <c r="DM26" s="4">
        <f>VLOOKUP(tLocTerm!$B24,tLocFeature!$A$2:$CC$13,DM$2,0)</f>
        <v>-999</v>
      </c>
      <c r="DN26" s="4" t="str">
        <f>VLOOKUP(tLocTerm!$B24,tLocFeature!$A$2:$CC$13,DN$2,0)</f>
        <v>NULL</v>
      </c>
      <c r="DO26" s="4">
        <f>VLOOKUP(tLocTerm!$B24,tLocFeature!$A$2:$CC$13,DO$2,0)</f>
        <v>0</v>
      </c>
      <c r="DP26" s="4">
        <f>VLOOKUP(tLocTerm!$B24,tLocFeature!$A$2:$CC$13,DP$2,0)</f>
        <v>0</v>
      </c>
      <c r="DQ26" s="4">
        <f>VLOOKUP(tLocTerm!$B24,tLocFeature!$A$2:$CC$13,DQ$2,0)</f>
        <v>0</v>
      </c>
      <c r="DR26" s="4">
        <f>VLOOKUP(tLocTerm!$B24,tLocFeature!$A$2:$CC$13,DR$2,0)</f>
        <v>0</v>
      </c>
      <c r="DS26" s="4">
        <f>VLOOKUP(tLocTerm!$B24,tLocFeature!$A$2:$CC$13,DS$2,0)</f>
        <v>0</v>
      </c>
      <c r="DT26" s="11"/>
      <c r="DU26" s="11"/>
      <c r="DV26" s="4">
        <f>VLOOKUP(tLocTerm!$B24,tLocFeature!$A$2:$CC$13,DV$2,0)</f>
        <v>0</v>
      </c>
      <c r="DW26" s="11"/>
      <c r="DX26" s="4">
        <f>VLOOKUP(tLocTerm!$B24,tLocFeature!$A$2:$CC$13,DX$2,0)</f>
        <v>0</v>
      </c>
      <c r="DY26" s="4">
        <f>VLOOKUP(tLocTerm!$B24,tLocFeature!$A$2:$CC$13,DY$2,0)</f>
        <v>0</v>
      </c>
      <c r="DZ26" s="4">
        <f>VLOOKUP(tLocTerm!$B24,tLocFeature!$A$2:$CC$13,DZ$2,0)</f>
        <v>-999</v>
      </c>
      <c r="EA26" s="4">
        <v>1</v>
      </c>
      <c r="EB26" s="11"/>
      <c r="EC26" s="4">
        <f>VLOOKUP(tLocTerm!$B24,tLocFeature!$A$2:$CC$13,EC$2,0)</f>
        <v>-999</v>
      </c>
      <c r="ED26" s="4" t="str">
        <f>VLOOKUP(tLocTerm!$B24,tLocFeature!$A$2:$CC$13,ED$2,0)</f>
        <v>NULL</v>
      </c>
      <c r="EE26" t="str">
        <f>VLOOKUP(tLocTerm!B24,tLocation!$A$3:$BE$17,56,0)</f>
        <v>NULL</v>
      </c>
      <c r="EF26" t="str">
        <f>VLOOKUP(tLocTerm!B24,tLocation!$A$3:$BE$17,57,0)</f>
        <v>NULL</v>
      </c>
      <c r="EG26" s="11"/>
      <c r="EH26" s="4">
        <f>VLOOKUP(tLocTerm!$B24,tLocFeature!$A$2:$CC$13,EH$2,0)</f>
        <v>0</v>
      </c>
      <c r="EI26" s="4">
        <f>VLOOKUP(tLocTerm!$B24,tLocFeature!$A$2:$CC$13,EI$2,0)</f>
        <v>0</v>
      </c>
      <c r="EJ26" s="11"/>
      <c r="EK26" s="11"/>
      <c r="EL26" s="11"/>
      <c r="EM26" s="11"/>
      <c r="EN26" s="11"/>
      <c r="EO26" s="11"/>
      <c r="EP26" s="4">
        <f>VLOOKUP(tLocTerm!$B24,tLocFeature!$A$2:$CC$13,EP$2,0)</f>
        <v>0</v>
      </c>
      <c r="EQ26" s="4">
        <f>VLOOKUP(tLocTerm!$B24,tLocFeature!$A$2:$CC$13,EQ$2,0)</f>
        <v>0</v>
      </c>
      <c r="ER26" s="11"/>
      <c r="ES26" s="4">
        <f>VLOOKUP(tLocTerm!$B24,tLocFeature!$A$2:$CC$13,ES$2,0)</f>
        <v>0</v>
      </c>
      <c r="ET26" s="4">
        <f>VLOOKUP(tLocTerm!$B24,tLocFeature!$A$2:$CC$13,ET$2,0)</f>
        <v>0</v>
      </c>
      <c r="EU26" s="4">
        <f>VLOOKUP(tLocTerm!$B24,tLocFeature!$A$2:$CC$13,EU$2,0)</f>
        <v>0</v>
      </c>
      <c r="EV26" s="4">
        <f>VLOOKUP(tLocTerm!$B24,tLocFeature!$A$2:$CC$13,EV$2,0)</f>
        <v>0</v>
      </c>
      <c r="EW26" s="4">
        <f>VLOOKUP(tLocTerm!$B24,tLocFeature!$A$2:$CC$13,EW$2,0)</f>
        <v>0</v>
      </c>
      <c r="EX26" s="4">
        <f>VLOOKUP(tLocTerm!$B24,tLocFeature!$A$2:$CC$13,EX$2,0)</f>
        <v>0</v>
      </c>
      <c r="EY26" s="11"/>
      <c r="EZ26" s="11"/>
      <c r="FA26" s="10">
        <v>0</v>
      </c>
      <c r="FB26" s="10">
        <f>IF(tLocTerm!L24&gt;=0,0,1)</f>
        <v>0</v>
      </c>
      <c r="FC26" s="10">
        <f>IF(tLocTerm!K24="C", tLocTerm!L24,0)</f>
        <v>0</v>
      </c>
      <c r="FD26" s="10">
        <v>0</v>
      </c>
      <c r="FE26" s="10">
        <v>0</v>
      </c>
      <c r="FF26" s="10">
        <v>0</v>
      </c>
      <c r="FG26" s="10">
        <f>IF(tLocTerm!M24&gt;=0,0,1)</f>
        <v>0</v>
      </c>
      <c r="FH26" s="10">
        <f>IF(tLocTerm!K24="C", tLocTerm!M24,0)</f>
        <v>0</v>
      </c>
      <c r="FI26" s="10">
        <v>0</v>
      </c>
      <c r="FJ26" s="10">
        <v>0</v>
      </c>
      <c r="FK26" s="10">
        <v>0</v>
      </c>
      <c r="FL26" s="10">
        <f>IF(tLocTerm!N24&gt;=0,0,1)</f>
        <v>0</v>
      </c>
      <c r="FM26" s="10">
        <f>IF(tLocTerm!K24="C", tLocTerm!N24,0)</f>
        <v>0</v>
      </c>
      <c r="FN26" s="10">
        <v>0</v>
      </c>
      <c r="FO26" s="10">
        <v>0</v>
      </c>
      <c r="FP26" s="10">
        <v>0</v>
      </c>
      <c r="FQ26" s="10">
        <f>IF(tLocTerm!O24&gt;=0,0,1)</f>
        <v>0</v>
      </c>
      <c r="FR26" s="10">
        <f>IF(tLocTerm!K24="C", tLocTerm!O24,0)</f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f>IF(tLocTerm!L24&gt;=0,0,1)</f>
        <v>0</v>
      </c>
      <c r="GB26" s="10">
        <f>IF(tLocTerm!K24="S", tLocTerm!L24,0)</f>
        <v>25000</v>
      </c>
      <c r="GC26" s="10">
        <v>0</v>
      </c>
      <c r="GD26" s="10">
        <v>0</v>
      </c>
      <c r="GE26" s="10">
        <v>0</v>
      </c>
      <c r="GF26" s="10">
        <f>IF(tLocTerm!G24&gt;=0,0,1)</f>
        <v>0</v>
      </c>
      <c r="GG26" s="10">
        <f>IF(tLocTerm!F24="C", tLocTerm!G24,0)</f>
        <v>0</v>
      </c>
      <c r="GH26" s="10">
        <v>0</v>
      </c>
      <c r="GI26" s="10">
        <f>IF(tLocTerm!H24&gt;=0,0,1)</f>
        <v>0</v>
      </c>
      <c r="GJ26" s="10">
        <f>IF(tLocTerm!F24="C", tLocTerm!H24,0)</f>
        <v>0</v>
      </c>
      <c r="GK26" s="10">
        <v>0</v>
      </c>
      <c r="GL26" s="10">
        <f>IF(tLocTerm!I24&gt;=0,0,1)</f>
        <v>0</v>
      </c>
      <c r="GM26" s="10">
        <f>IF(tLocTerm!F24="C", tLocTerm!I24,0)</f>
        <v>0</v>
      </c>
      <c r="GN26" s="10">
        <v>0</v>
      </c>
      <c r="GO26" s="10">
        <f>IF(tLocTerm!J24&gt;=0,0,1)</f>
        <v>0</v>
      </c>
      <c r="GP26" s="10">
        <f>IF(tLocTerm!F24="C", tLocTerm!J24,0)</f>
        <v>0</v>
      </c>
      <c r="GQ26" s="10">
        <v>0</v>
      </c>
      <c r="GR26" s="10">
        <v>0</v>
      </c>
      <c r="GS26" s="10">
        <v>0</v>
      </c>
      <c r="GT26" s="10">
        <v>0</v>
      </c>
      <c r="GU26" s="10">
        <f>IF(tLocTerm!G24&gt;=0,0,1)</f>
        <v>0</v>
      </c>
      <c r="GV26" s="10">
        <f>IF(tLocTerm!F24="S", tLocTerm!G24,0)</f>
        <v>1500000</v>
      </c>
      <c r="GW26" s="10">
        <v>0</v>
      </c>
    </row>
    <row r="27" spans="1:205" x14ac:dyDescent="0.25">
      <c r="A27" s="13" t="str">
        <f>VLOOKUP(VLOOKUP(tLocTerm!B25,tLocation!$A$3:$C$17,3,0),tExpSet_tCntrct_tLayer!$A$2:$B$3,2,0)</f>
        <v>Rowwise</v>
      </c>
      <c r="B27" s="13">
        <f>VLOOKUP(VLOOKUP(tLocTerm!B25,tLocation!$A$3:$BT$17,2,0),tExpSet_tCntrct_tLayer!$A$10:$C$11,3,0)</f>
        <v>1</v>
      </c>
      <c r="C27" s="12" t="str">
        <f>VLOOKUP(tLocTerm!B25,tLocation!$A$3:$BT$17,5,0)</f>
        <v>3_AOP</v>
      </c>
      <c r="D27" s="12">
        <f>VLOOKUP(tLocTerm!B25,tLocation!$A$3:$BT$17,6,0)</f>
        <v>3</v>
      </c>
      <c r="E27" s="13">
        <f>VLOOKUP(tLocTerm!B25,tLocation!$A$3:$BT$17,18,0)</f>
        <v>0</v>
      </c>
      <c r="F27" s="11"/>
      <c r="G27" s="12" t="str">
        <f>VLOOKUP(tLocTerm!B25,tLocation!$A$3:$BT$17,19,0)</f>
        <v>NULL</v>
      </c>
      <c r="H27" s="12" t="str">
        <f>VLOOKUP(tLocTerm!B25,tLocation!$A$3:$BT$17,17,0)</f>
        <v>NULL</v>
      </c>
      <c r="I27" s="12">
        <f>VLOOKUP(tLocTerm!B25,tLocation!$A$3:$BT$17,4,0)</f>
        <v>0</v>
      </c>
      <c r="J27" s="15">
        <f>VLOOKUP(tLocTerm!B25,tLocation!$A$3:$BT$17,43,0)</f>
        <v>43466</v>
      </c>
      <c r="K27" s="15">
        <f>VLOOKUP(tLocTerm!B25,tLocation!$A$3:$BT$17,44,0)</f>
        <v>43831</v>
      </c>
      <c r="L27" s="13">
        <f>VLOOKUP(tLocTerm!B25,tLocFeature!$A$2:$CC$13,31,0)</f>
        <v>0</v>
      </c>
      <c r="M27" s="11"/>
      <c r="N27" s="12" t="str">
        <f>VLOOKUP(tLocTerm!B25,tLocation!$A$3:$BT$17,22,0)</f>
        <v>US</v>
      </c>
      <c r="O27" s="12">
        <f>VLOOKUP(tLocTerm!B25,tLocation!$A$3:$BT$17,37,0)</f>
        <v>25.553799999999999</v>
      </c>
      <c r="P27" s="12">
        <f>VLOOKUP(tLocTerm!B25,tLocation!$A$3:$BT$17,38,0)</f>
        <v>-80.497069999999994</v>
      </c>
      <c r="Q27" s="12">
        <f>VLOOKUP(tLocTerm!B25,tLocation!$A$3:$BT$17,34,0)</f>
        <v>0</v>
      </c>
      <c r="R27" s="12">
        <f>VLOOKUP(tLocTerm!B25,tLocation!$A$3:$BT$17,30,0)</f>
        <v>33170</v>
      </c>
      <c r="S27" s="12">
        <f>VLOOKUP(tLocTerm!B25,tLocation!$A$3:$BT$17,35,0)</f>
        <v>0</v>
      </c>
      <c r="T27" s="12" t="str">
        <f>VLOOKUP(tLocTerm!B25,tLocation!$A$3:$BT$17,26,0)</f>
        <v>FL</v>
      </c>
      <c r="U27" s="12" t="str">
        <f>VLOOKUP(tLocTerm!B25,tLocation!$A$3:$BT$17,27,0)</f>
        <v>Florida</v>
      </c>
      <c r="V27" s="13" t="s">
        <v>784</v>
      </c>
      <c r="W27" s="13" t="str">
        <f>VLOOKUP(C27,tLocation!$E$3:$AC$17,25,0)</f>
        <v>Miami-Dade</v>
      </c>
      <c r="X27" s="13" t="s">
        <v>783</v>
      </c>
      <c r="Y27" s="13" t="str">
        <f>VLOOKUP(C27,tLocation!$E$3:$AG$17,29,0)</f>
        <v>NULL</v>
      </c>
      <c r="Z27" s="13"/>
      <c r="AA27" s="13"/>
      <c r="AB27" s="13"/>
      <c r="AC27" s="13"/>
      <c r="AD27" s="13"/>
      <c r="AE27" s="13"/>
      <c r="AF27" s="13">
        <f>VLOOKUP(VLOOKUP(tLocTerm!B25,tLocation!$A$3:$BT$17,41,0),ForPerilLookUp!$L$2:$M$9,2,0)</f>
        <v>1</v>
      </c>
      <c r="AG27" s="11"/>
      <c r="AH27" s="12" t="str">
        <f>VLOOKUP(tLocTerm!B25,tLocation!$A$3:$BT$17,42,0)</f>
        <v>GEO</v>
      </c>
      <c r="AI27" s="12" t="str">
        <f>VLOOKUP(tLocTerm!B25,tLocation!$A$3:$BT$17,48,0)</f>
        <v>AIR</v>
      </c>
      <c r="AJ27" s="12">
        <f>VLOOKUP(tLocTerm!B25,tLocation!$A$3:$BT$17,49,0)</f>
        <v>311</v>
      </c>
      <c r="AK27" s="12" t="str">
        <f>VLOOKUP(tLocTerm!B25,tLocation!$A$3:$BT$17,50,0)</f>
        <v>AIR</v>
      </c>
      <c r="AL27" s="12">
        <f>VLOOKUP(tLocTerm!B25,tLocation!$A$3:$BT$17,51,0)</f>
        <v>100</v>
      </c>
      <c r="AM27" s="13">
        <f>VLOOKUP(VLOOKUP(tLocTerm!B25,tLocation!$A$3:$BT$17,45,0),ForPerilLookUp!$AC$2:$AD$172,2)</f>
        <v>1100</v>
      </c>
      <c r="AN27" s="13">
        <f>VLOOKUP(VLOOKUP(tLocTerm!B25,tLocation!$A$3:$BT$17,46,0),ForPerilLookUp!$Z$2:$AA$186,2)</f>
        <v>5000</v>
      </c>
      <c r="AO27" s="12">
        <f>VLOOKUP(tLocTerm!B25,tLocation!$A$3:$BT$17,54,0)</f>
        <v>0</v>
      </c>
      <c r="AP27" s="12">
        <f>VLOOKUP(tLocTerm!B25,tLocation!$A$3:$BT$17,55,0)</f>
        <v>0</v>
      </c>
      <c r="AQ27" s="12">
        <f>VLOOKUP(tLocTerm!B25,tLocation!$A$3:$BT$17,53,0)</f>
        <v>1</v>
      </c>
      <c r="AR27" s="12">
        <f>VLOOKUP(tLocTerm!B25,tLocation!$A$3:$BT$17,58,0)</f>
        <v>1</v>
      </c>
      <c r="AS27" s="13">
        <f>VLOOKUP(VLOOKUP(tLocTerm!B25,tLocation!$A$3:$BT$17,59,0),ForPerilLookUp!$O$3:$Q$8,3,0)</f>
        <v>11</v>
      </c>
      <c r="AT27" s="12">
        <f>VLOOKUP(tLocTerm!B25,tLocation!$A$3:$BT$17,65,0)</f>
        <v>0</v>
      </c>
      <c r="AU27" s="12">
        <f>VLOOKUP(tLocTerm!B25,tLocation!$A$3:$BT$17,66,0)</f>
        <v>0</v>
      </c>
      <c r="AV27" s="12">
        <f>VLOOKUP(tLocTerm!B25,tLocation!$A$3:$BT$17,67,0)</f>
        <v>0</v>
      </c>
      <c r="AW27" s="12">
        <f>VLOOKUP(tLocTerm!B25,tLocation!$A$3:$BT$17,68,0)</f>
        <v>0</v>
      </c>
      <c r="AX27" s="12">
        <f>VLOOKUP(tLocTerm!B25,tLocation!$A$3:$BT$17,69,0)</f>
        <v>0</v>
      </c>
      <c r="AY27" s="11"/>
      <c r="AZ27" s="13" t="str">
        <f>VLOOKUP(VLOOKUP(VLOOKUP(tLocTerm!B25,tLocation!$A$3:$BT$17,2,0),tExpSet_tCntrct_tLayer!$A$10:$F$11,6,0),ForPerilLookUp!$E$2:$H$6,3,0)</f>
        <v>WSS;QEQ;QFF;OO1;QLS;BFR;QSL;XX1;WW2;MM1;QTS;BBF;ZZ1</v>
      </c>
      <c r="BA27" s="12">
        <f>VLOOKUP(tLocTerm!B25,tLocation!$A$3:$BT$17,7,0)</f>
        <v>50000000</v>
      </c>
      <c r="BB27" s="12">
        <f>VLOOKUP(tLocTerm!B25,tLocation!$A$3:$BT$17,8,0)</f>
        <v>0</v>
      </c>
      <c r="BC27" s="12">
        <f>VLOOKUP(tLocTerm!B25,tLocation!$A$3:$BT$17,9,0)</f>
        <v>10000000</v>
      </c>
      <c r="BD27" s="12">
        <f>VLOOKUP(tLocTerm!B25,tLocation!$A$3:$BT$17,10,0)</f>
        <v>5000000</v>
      </c>
      <c r="BE27" s="12">
        <f>VLOOKUP(tLocTerm!B25,tLocation!$A$3:$BT$17,11,0)</f>
        <v>365</v>
      </c>
      <c r="BF27" s="12" t="str">
        <f>VLOOKUP(tLocTerm!B25,tLocation!$A$3:$BT$17,15,0)</f>
        <v>USD</v>
      </c>
      <c r="BG27" s="12">
        <f>VLOOKUP(tLocTerm!B25,tLocation!$A$3:$BT$17,14,0)</f>
        <v>0</v>
      </c>
      <c r="BH27" s="11"/>
      <c r="BI27" s="11"/>
      <c r="BJ27" s="11"/>
      <c r="BK27" s="13">
        <f>VLOOKUP(tLocTerm!B25,tLocation!$A$3:$BT$17,71,0)</f>
        <v>0</v>
      </c>
      <c r="BL27" s="10">
        <f>tLocTerm!Q25*tLocTerm!R25</f>
        <v>1</v>
      </c>
      <c r="BM27" s="11"/>
      <c r="BN27" s="11"/>
      <c r="BO27" s="13">
        <f>VLOOKUP(CONCATENATE(tLocTerm!B25,"_",tLocTerm!C25,"_",tLocTerm!D25),ForCondNumber!$F$4:$J$27,5,0)</f>
        <v>21</v>
      </c>
      <c r="BP27" s="18">
        <v>1</v>
      </c>
      <c r="BQ27" s="10" t="str">
        <f>VLOOKUP(tLocTerm!D25,ForPerilLookUp!$E$2:$H$6,3,0)</f>
        <v>BFR;XX1;MM1;ZZ1</v>
      </c>
      <c r="BR27" s="11"/>
      <c r="BS27" s="11"/>
      <c r="BT27" s="11"/>
      <c r="BU27" s="11"/>
      <c r="BV27" s="19">
        <f>VLOOKUP(tLocTerm!B25,tLocFeature!$A$2:$CC$13,38,0)</f>
        <v>0</v>
      </c>
      <c r="BW27" s="19">
        <f>VLOOKUP(tLocTerm!B25,tLocFeature!$A$2:$CC$13,43,0)</f>
        <v>0</v>
      </c>
      <c r="BX27" s="19">
        <f>VLOOKUP(tLocTerm!B25,tLocFeature!$A$2:$CC$13,41,0)</f>
        <v>0</v>
      </c>
      <c r="BY27" s="11"/>
      <c r="BZ27" s="11"/>
      <c r="CA27" s="11"/>
      <c r="CB27" s="4">
        <f>VLOOKUP(tLocTerm!B25,tLocFeature!$A$2:$CC$13,5,0)</f>
        <v>0</v>
      </c>
      <c r="CC27" s="4">
        <f>VLOOKUP(tLocTerm!$B25,tLocFeature!$A$2:$CC$13,CC$2,0)</f>
        <v>0</v>
      </c>
      <c r="CD27" s="4">
        <f>VLOOKUP(tLocTerm!$B25,tLocFeature!$A$2:$CC$13,CD$2,0)</f>
        <v>0</v>
      </c>
      <c r="CE27" s="4">
        <f>VLOOKUP(tLocTerm!$B25,tLocFeature!$A$2:$CC$13,CE$2,0)</f>
        <v>0</v>
      </c>
      <c r="CF27" s="4">
        <f>VLOOKUP(tLocTerm!$B25,tLocFeature!$A$2:$CC$13,CF$2,0)</f>
        <v>0</v>
      </c>
      <c r="CG27" s="4">
        <f>VLOOKUP(tLocTerm!$B25,tLocFeature!$A$2:$CC$13,CG$2,0)</f>
        <v>0</v>
      </c>
      <c r="CH27" s="4">
        <f>VLOOKUP(tLocTerm!$B25,tLocFeature!$A$2:$CC$13,CH$2,0)</f>
        <v>0</v>
      </c>
      <c r="CI27" s="4">
        <f>VLOOKUP(tLocTerm!$B25,tLocFeature!$A$2:$CC$13,CI$2,0)</f>
        <v>0</v>
      </c>
      <c r="CJ27" s="4">
        <f>VLOOKUP(tLocTerm!$B25,tLocFeature!$A$2:$CC$13,CJ$2,0)</f>
        <v>0</v>
      </c>
      <c r="CK27" s="11"/>
      <c r="CL27" s="4">
        <f>VLOOKUP(tLocTerm!$B25,tLocFeature!$A$2:$CC$13,CL$2,0)</f>
        <v>0</v>
      </c>
      <c r="CM27" s="4">
        <f>VLOOKUP(tLocTerm!$B25,tLocFeature!$A$2:$CC$13,CM$2,0)</f>
        <v>0</v>
      </c>
      <c r="CN27" s="4">
        <f>VLOOKUP(tLocTerm!$B25,tLocFeature!$A$2:$CC$13,CN$2,0)</f>
        <v>0</v>
      </c>
      <c r="CO27" s="4">
        <f>VLOOKUP(tLocTerm!$B25,tLocFeature!$A$2:$CC$13,CO$2,0)</f>
        <v>0</v>
      </c>
      <c r="CP27" s="4">
        <f>VLOOKUP(tLocTerm!$B25,tLocFeature!$A$2:$CC$13,CP$2,0)</f>
        <v>0</v>
      </c>
      <c r="CQ27" s="4">
        <f>VLOOKUP(tLocTerm!$B25,tLocFeature!$A$2:$CC$13,CQ$2,0)</f>
        <v>0</v>
      </c>
      <c r="CR27" s="4">
        <f>VLOOKUP(tLocTerm!$B25,tLocFeature!$A$2:$CC$13,CR$2,0)</f>
        <v>0</v>
      </c>
      <c r="CS27" s="4">
        <f>VLOOKUP(tLocTerm!$B25,tLocFeature!$A$2:$CC$13,CS$2,0)</f>
        <v>0</v>
      </c>
      <c r="CT27" s="11"/>
      <c r="CU27" s="4">
        <f>VLOOKUP(tLocTerm!$B25,tLocFeature!$A$2:$CC$13,CU$2,0)</f>
        <v>0</v>
      </c>
      <c r="CV27" s="11"/>
      <c r="CW27" s="4">
        <f>VLOOKUP(tLocTerm!$B25,tLocFeature!$A$2:$CC$13,CW$2,0)</f>
        <v>0</v>
      </c>
      <c r="CX27" s="4">
        <f>VLOOKUP(tLocTerm!$B25,tLocFeature!$A$2:$CC$13,CX$2,0)</f>
        <v>0</v>
      </c>
      <c r="CY27" s="4">
        <f>VLOOKUP(tLocTerm!$B25,tLocFeature!$A$2:$CC$13,CY$2,0)</f>
        <v>0</v>
      </c>
      <c r="CZ27" s="4">
        <f>VLOOKUP(tLocTerm!$B25,tLocFeature!$A$2:$CC$13,CZ$2,0)</f>
        <v>0</v>
      </c>
      <c r="DA27" s="4">
        <f>VLOOKUP(tLocTerm!$B25,tLocFeature!$A$2:$CC$13,DA$2,0)</f>
        <v>0</v>
      </c>
      <c r="DB27" s="4">
        <f>VLOOKUP(tLocTerm!$B25,tLocFeature!$A$2:$CC$13,DB$2,0)</f>
        <v>0</v>
      </c>
      <c r="DC27" s="11"/>
      <c r="DD27" s="4">
        <f>VLOOKUP(tLocTerm!$B25,tLocFeature!$A$2:$CC$13,DD$2,0)</f>
        <v>0</v>
      </c>
      <c r="DE27" s="4">
        <f>VLOOKUP(tLocTerm!$B25,tLocFeature!$A$2:$CC$13,DE$2,0)</f>
        <v>0</v>
      </c>
      <c r="DF27" s="11"/>
      <c r="DG27" s="4">
        <f>VLOOKUP(tLocTerm!$B25,tLocFeature!$A$2:$CC$13,DG$2,0)</f>
        <v>0</v>
      </c>
      <c r="DH27" s="11"/>
      <c r="DI27" s="11"/>
      <c r="DJ27" s="4">
        <f>VLOOKUP(tLocTerm!$B25,tLocFeature!$A$2:$CC$13,DJ$2,0)</f>
        <v>-999</v>
      </c>
      <c r="DK27" s="4" t="str">
        <f>VLOOKUP(tLocTerm!$B25,tLocFeature!$A$2:$CC$13,DK$2,0)</f>
        <v>NULL</v>
      </c>
      <c r="DL27" s="11"/>
      <c r="DM27" s="4">
        <f>VLOOKUP(tLocTerm!$B25,tLocFeature!$A$2:$CC$13,DM$2,0)</f>
        <v>-999</v>
      </c>
      <c r="DN27" s="4" t="str">
        <f>VLOOKUP(tLocTerm!$B25,tLocFeature!$A$2:$CC$13,DN$2,0)</f>
        <v>NULL</v>
      </c>
      <c r="DO27" s="4">
        <f>VLOOKUP(tLocTerm!$B25,tLocFeature!$A$2:$CC$13,DO$2,0)</f>
        <v>0</v>
      </c>
      <c r="DP27" s="4">
        <f>VLOOKUP(tLocTerm!$B25,tLocFeature!$A$2:$CC$13,DP$2,0)</f>
        <v>0</v>
      </c>
      <c r="DQ27" s="4">
        <f>VLOOKUP(tLocTerm!$B25,tLocFeature!$A$2:$CC$13,DQ$2,0)</f>
        <v>0</v>
      </c>
      <c r="DR27" s="4">
        <f>VLOOKUP(tLocTerm!$B25,tLocFeature!$A$2:$CC$13,DR$2,0)</f>
        <v>0</v>
      </c>
      <c r="DS27" s="4">
        <f>VLOOKUP(tLocTerm!$B25,tLocFeature!$A$2:$CC$13,DS$2,0)</f>
        <v>0</v>
      </c>
      <c r="DT27" s="11"/>
      <c r="DU27" s="11"/>
      <c r="DV27" s="4">
        <f>VLOOKUP(tLocTerm!$B25,tLocFeature!$A$2:$CC$13,DV$2,0)</f>
        <v>0</v>
      </c>
      <c r="DW27" s="11"/>
      <c r="DX27" s="4">
        <f>VLOOKUP(tLocTerm!$B25,tLocFeature!$A$2:$CC$13,DX$2,0)</f>
        <v>0</v>
      </c>
      <c r="DY27" s="4">
        <f>VLOOKUP(tLocTerm!$B25,tLocFeature!$A$2:$CC$13,DY$2,0)</f>
        <v>0</v>
      </c>
      <c r="DZ27" s="4">
        <f>VLOOKUP(tLocTerm!$B25,tLocFeature!$A$2:$CC$13,DZ$2,0)</f>
        <v>-999</v>
      </c>
      <c r="EA27" s="4">
        <v>1</v>
      </c>
      <c r="EB27" s="11"/>
      <c r="EC27" s="4">
        <f>VLOOKUP(tLocTerm!$B25,tLocFeature!$A$2:$CC$13,EC$2,0)</f>
        <v>-999</v>
      </c>
      <c r="ED27" s="4" t="str">
        <f>VLOOKUP(tLocTerm!$B25,tLocFeature!$A$2:$CC$13,ED$2,0)</f>
        <v>NULL</v>
      </c>
      <c r="EE27" t="str">
        <f>VLOOKUP(tLocTerm!B25,tLocation!$A$3:$BE$17,56,0)</f>
        <v>NULL</v>
      </c>
      <c r="EF27" t="str">
        <f>VLOOKUP(tLocTerm!B25,tLocation!$A$3:$BE$17,57,0)</f>
        <v>NULL</v>
      </c>
      <c r="EG27" s="11"/>
      <c r="EH27" s="4">
        <f>VLOOKUP(tLocTerm!$B25,tLocFeature!$A$2:$CC$13,EH$2,0)</f>
        <v>0</v>
      </c>
      <c r="EI27" s="4">
        <f>VLOOKUP(tLocTerm!$B25,tLocFeature!$A$2:$CC$13,EI$2,0)</f>
        <v>0</v>
      </c>
      <c r="EJ27" s="11"/>
      <c r="EK27" s="11"/>
      <c r="EL27" s="11"/>
      <c r="EM27" s="11"/>
      <c r="EN27" s="11"/>
      <c r="EO27" s="11"/>
      <c r="EP27" s="4">
        <f>VLOOKUP(tLocTerm!$B25,tLocFeature!$A$2:$CC$13,EP$2,0)</f>
        <v>0</v>
      </c>
      <c r="EQ27" s="4">
        <f>VLOOKUP(tLocTerm!$B25,tLocFeature!$A$2:$CC$13,EQ$2,0)</f>
        <v>0</v>
      </c>
      <c r="ER27" s="11"/>
      <c r="ES27" s="4">
        <f>VLOOKUP(tLocTerm!$B25,tLocFeature!$A$2:$CC$13,ES$2,0)</f>
        <v>0</v>
      </c>
      <c r="ET27" s="4">
        <f>VLOOKUP(tLocTerm!$B25,tLocFeature!$A$2:$CC$13,ET$2,0)</f>
        <v>0</v>
      </c>
      <c r="EU27" s="4">
        <f>VLOOKUP(tLocTerm!$B25,tLocFeature!$A$2:$CC$13,EU$2,0)</f>
        <v>0</v>
      </c>
      <c r="EV27" s="4">
        <f>VLOOKUP(tLocTerm!$B25,tLocFeature!$A$2:$CC$13,EV$2,0)</f>
        <v>0</v>
      </c>
      <c r="EW27" s="4">
        <f>VLOOKUP(tLocTerm!$B25,tLocFeature!$A$2:$CC$13,EW$2,0)</f>
        <v>0</v>
      </c>
      <c r="EX27" s="4">
        <f>VLOOKUP(tLocTerm!$B25,tLocFeature!$A$2:$CC$13,EX$2,0)</f>
        <v>0</v>
      </c>
      <c r="EY27" s="11"/>
      <c r="EZ27" s="11"/>
      <c r="FA27" s="10">
        <v>0</v>
      </c>
      <c r="FB27" s="10">
        <f>IF(tLocTerm!L25&gt;=0,0,1)</f>
        <v>0</v>
      </c>
      <c r="FC27" s="10">
        <f>IF(tLocTerm!K25="C", tLocTerm!L25,0)</f>
        <v>0</v>
      </c>
      <c r="FD27" s="10">
        <v>0</v>
      </c>
      <c r="FE27" s="10">
        <v>0</v>
      </c>
      <c r="FF27" s="10">
        <v>0</v>
      </c>
      <c r="FG27" s="10">
        <f>IF(tLocTerm!M25&gt;=0,0,1)</f>
        <v>0</v>
      </c>
      <c r="FH27" s="10">
        <f>IF(tLocTerm!K25="C", tLocTerm!M25,0)</f>
        <v>0</v>
      </c>
      <c r="FI27" s="10">
        <v>0</v>
      </c>
      <c r="FJ27" s="10">
        <v>0</v>
      </c>
      <c r="FK27" s="10">
        <v>0</v>
      </c>
      <c r="FL27" s="10">
        <f>IF(tLocTerm!N25&gt;=0,0,1)</f>
        <v>0</v>
      </c>
      <c r="FM27" s="10">
        <f>IF(tLocTerm!K25="C", tLocTerm!N25,0)</f>
        <v>0</v>
      </c>
      <c r="FN27" s="10">
        <v>0</v>
      </c>
      <c r="FO27" s="10">
        <v>0</v>
      </c>
      <c r="FP27" s="10">
        <v>0</v>
      </c>
      <c r="FQ27" s="10">
        <f>IF(tLocTerm!O25&gt;=0,0,1)</f>
        <v>0</v>
      </c>
      <c r="FR27" s="10">
        <f>IF(tLocTerm!K25="C", tLocTerm!O25,0)</f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f>IF(tLocTerm!L25&gt;=0,0,1)</f>
        <v>0</v>
      </c>
      <c r="GB27" s="10">
        <f>IF(tLocTerm!K25="S", tLocTerm!L25,0)</f>
        <v>0</v>
      </c>
      <c r="GC27" s="10">
        <v>0</v>
      </c>
      <c r="GD27" s="10">
        <v>0</v>
      </c>
      <c r="GE27" s="10">
        <v>0</v>
      </c>
      <c r="GF27" s="10">
        <f>IF(tLocTerm!G25&gt;=0,0,1)</f>
        <v>0</v>
      </c>
      <c r="GG27" s="10">
        <f>IF(tLocTerm!F25="C", tLocTerm!G25,0)</f>
        <v>0</v>
      </c>
      <c r="GH27" s="10">
        <v>0</v>
      </c>
      <c r="GI27" s="10">
        <f>IF(tLocTerm!H25&gt;=0,0,1)</f>
        <v>0</v>
      </c>
      <c r="GJ27" s="10">
        <f>IF(tLocTerm!F25="C", tLocTerm!H25,0)</f>
        <v>0</v>
      </c>
      <c r="GK27" s="10">
        <v>0</v>
      </c>
      <c r="GL27" s="10">
        <f>IF(tLocTerm!I25&gt;=0,0,1)</f>
        <v>0</v>
      </c>
      <c r="GM27" s="10">
        <f>IF(tLocTerm!F25="C", tLocTerm!I25,0)</f>
        <v>0</v>
      </c>
      <c r="GN27" s="10">
        <v>0</v>
      </c>
      <c r="GO27" s="10">
        <f>IF(tLocTerm!J25&gt;=0,0,1)</f>
        <v>0</v>
      </c>
      <c r="GP27" s="10">
        <f>IF(tLocTerm!F25="C", tLocTerm!J25,0)</f>
        <v>0</v>
      </c>
      <c r="GQ27" s="10">
        <v>0</v>
      </c>
      <c r="GR27" s="10">
        <v>0</v>
      </c>
      <c r="GS27" s="10">
        <v>0</v>
      </c>
      <c r="GT27" s="10">
        <v>0</v>
      </c>
      <c r="GU27" s="10">
        <f>IF(tLocTerm!G25&gt;=0,0,1)</f>
        <v>0</v>
      </c>
      <c r="GV27" s="10">
        <f>IF(tLocTerm!F25="S", tLocTerm!G25,0)</f>
        <v>0</v>
      </c>
      <c r="GW27" s="10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39FB-5401-42D4-AFE8-3B3409F2A791}">
  <dimension ref="A1:AA18"/>
  <sheetViews>
    <sheetView zoomScale="70" zoomScaleNormal="70" workbookViewId="0">
      <selection activeCell="A15" sqref="A15:XFD18"/>
    </sheetView>
  </sheetViews>
  <sheetFormatPr defaultRowHeight="15" x14ac:dyDescent="0.25"/>
  <cols>
    <col min="1" max="1" width="16.85546875" bestFit="1" customWidth="1"/>
    <col min="2" max="2" width="19.140625" style="4" bestFit="1" customWidth="1"/>
    <col min="3" max="3" width="18.7109375" style="4" bestFit="1" customWidth="1"/>
    <col min="4" max="4" width="19.5703125" style="4" bestFit="1" customWidth="1"/>
    <col min="5" max="5" width="19.28515625" style="4" bestFit="1" customWidth="1"/>
    <col min="6" max="6" width="13.85546875" bestFit="1" customWidth="1"/>
    <col min="7" max="7" width="15" bestFit="1" customWidth="1"/>
    <col min="8" max="8" width="14.5703125" bestFit="1" customWidth="1"/>
    <col min="9" max="9" width="15" bestFit="1" customWidth="1"/>
    <col min="10" max="10" width="20.7109375" style="4" bestFit="1" customWidth="1"/>
    <col min="11" max="11" width="11.7109375" bestFit="1" customWidth="1"/>
    <col min="12" max="12" width="13.85546875" bestFit="1" customWidth="1"/>
    <col min="13" max="13" width="15.7109375" bestFit="1" customWidth="1"/>
    <col min="14" max="14" width="15" bestFit="1" customWidth="1"/>
    <col min="15" max="15" width="8.28515625" bestFit="1" customWidth="1"/>
    <col min="16" max="16" width="18.85546875" bestFit="1" customWidth="1"/>
    <col min="17" max="17" width="12.5703125" bestFit="1" customWidth="1"/>
    <col min="18" max="18" width="13.140625" bestFit="1" customWidth="1"/>
    <col min="19" max="19" width="11.7109375" bestFit="1" customWidth="1"/>
    <col min="20" max="20" width="13.85546875" bestFit="1" customWidth="1"/>
    <col min="21" max="24" width="14.28515625" bestFit="1" customWidth="1"/>
    <col min="25" max="25" width="11.140625" bestFit="1" customWidth="1"/>
    <col min="26" max="26" width="9.7109375" bestFit="1" customWidth="1"/>
    <col min="27" max="27" width="23.5703125" bestFit="1" customWidth="1"/>
  </cols>
  <sheetData>
    <row r="1" spans="1:27" x14ac:dyDescent="0.25">
      <c r="A1" t="s">
        <v>228</v>
      </c>
      <c r="B1" s="4" t="s">
        <v>231</v>
      </c>
      <c r="C1" s="4" t="s">
        <v>217</v>
      </c>
      <c r="D1" s="4" t="s">
        <v>216</v>
      </c>
      <c r="E1" s="4" t="s">
        <v>215</v>
      </c>
      <c r="F1" t="s">
        <v>65</v>
      </c>
      <c r="G1" t="s">
        <v>207</v>
      </c>
      <c r="H1" t="s">
        <v>230</v>
      </c>
    </row>
    <row r="2" spans="1:27" x14ac:dyDescent="0.25">
      <c r="A2">
        <v>2</v>
      </c>
      <c r="B2" s="4" t="s">
        <v>406</v>
      </c>
      <c r="C2" s="4" t="s">
        <v>205</v>
      </c>
      <c r="D2" s="14">
        <v>43637.688746412037</v>
      </c>
      <c r="E2" s="14">
        <v>43637.688746412037</v>
      </c>
      <c r="F2" t="s">
        <v>204</v>
      </c>
      <c r="G2" t="s">
        <v>407</v>
      </c>
      <c r="H2" t="s">
        <v>204</v>
      </c>
    </row>
    <row r="3" spans="1:27" x14ac:dyDescent="0.25">
      <c r="A3">
        <v>3</v>
      </c>
      <c r="B3" s="4" t="s">
        <v>408</v>
      </c>
      <c r="C3" s="4" t="s">
        <v>205</v>
      </c>
      <c r="D3" s="14">
        <v>43637.688746412037</v>
      </c>
      <c r="E3" s="14">
        <v>43637.688746412037</v>
      </c>
      <c r="F3" t="s">
        <v>204</v>
      </c>
      <c r="G3" t="s">
        <v>409</v>
      </c>
      <c r="H3" t="s">
        <v>204</v>
      </c>
    </row>
    <row r="4" spans="1:27" x14ac:dyDescent="0.25">
      <c r="D4" s="14"/>
      <c r="E4" s="14"/>
    </row>
    <row r="5" spans="1:27" x14ac:dyDescent="0.25">
      <c r="D5" s="14"/>
      <c r="E5" s="14"/>
    </row>
    <row r="8" spans="1:27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  <c r="H8" s="4">
        <v>8</v>
      </c>
      <c r="I8" s="4">
        <v>9</v>
      </c>
      <c r="J8" s="4">
        <v>10</v>
      </c>
      <c r="K8" s="4">
        <v>11</v>
      </c>
      <c r="L8" s="4">
        <v>12</v>
      </c>
      <c r="M8" s="4">
        <v>13</v>
      </c>
      <c r="N8" s="4">
        <v>14</v>
      </c>
      <c r="O8" s="4">
        <v>15</v>
      </c>
      <c r="P8" s="4">
        <v>16</v>
      </c>
      <c r="Q8" s="4">
        <v>17</v>
      </c>
      <c r="R8" s="4">
        <v>18</v>
      </c>
      <c r="S8" s="4">
        <v>19</v>
      </c>
      <c r="T8" s="4">
        <v>20</v>
      </c>
      <c r="U8" s="4">
        <v>21</v>
      </c>
      <c r="V8" s="4">
        <v>22</v>
      </c>
      <c r="W8" s="4">
        <v>23</v>
      </c>
      <c r="X8" s="4">
        <v>24</v>
      </c>
      <c r="Y8" s="4">
        <v>25</v>
      </c>
      <c r="Z8" s="4">
        <v>26</v>
      </c>
      <c r="AA8" s="4">
        <v>27</v>
      </c>
    </row>
    <row r="9" spans="1:27" x14ac:dyDescent="0.25">
      <c r="A9" t="s">
        <v>229</v>
      </c>
      <c r="B9" s="4" t="s">
        <v>228</v>
      </c>
      <c r="C9" s="4" t="s">
        <v>227</v>
      </c>
      <c r="D9" s="4" t="s">
        <v>226</v>
      </c>
      <c r="E9" s="4" t="s">
        <v>225</v>
      </c>
      <c r="F9" t="s">
        <v>224</v>
      </c>
      <c r="G9" t="s">
        <v>3</v>
      </c>
      <c r="H9" t="s">
        <v>2</v>
      </c>
      <c r="I9" t="s">
        <v>223</v>
      </c>
      <c r="J9" s="4" t="s">
        <v>222</v>
      </c>
      <c r="K9" t="s">
        <v>221</v>
      </c>
      <c r="L9" t="s">
        <v>220</v>
      </c>
      <c r="M9" t="s">
        <v>0</v>
      </c>
      <c r="N9" t="s">
        <v>1</v>
      </c>
      <c r="O9" t="s">
        <v>219</v>
      </c>
      <c r="P9" t="s">
        <v>218</v>
      </c>
      <c r="Q9" t="s">
        <v>217</v>
      </c>
      <c r="R9" t="s">
        <v>216</v>
      </c>
      <c r="S9" t="s">
        <v>215</v>
      </c>
      <c r="T9" t="s">
        <v>214</v>
      </c>
      <c r="U9" t="s">
        <v>213</v>
      </c>
      <c r="V9" t="s">
        <v>212</v>
      </c>
      <c r="W9" t="s">
        <v>211</v>
      </c>
      <c r="X9" t="s">
        <v>210</v>
      </c>
      <c r="Y9" t="s">
        <v>209</v>
      </c>
      <c r="Z9" t="s">
        <v>208</v>
      </c>
      <c r="AA9" t="s">
        <v>207</v>
      </c>
    </row>
    <row r="10" spans="1:27" x14ac:dyDescent="0.25">
      <c r="A10">
        <v>1</v>
      </c>
      <c r="B10" s="4">
        <v>2</v>
      </c>
      <c r="C10" s="4">
        <v>1</v>
      </c>
      <c r="D10" s="4" t="s">
        <v>206</v>
      </c>
      <c r="E10" s="4" t="s">
        <v>147</v>
      </c>
      <c r="F10">
        <v>211967</v>
      </c>
      <c r="G10" t="s">
        <v>49</v>
      </c>
      <c r="H10" s="8">
        <v>43466</v>
      </c>
      <c r="I10" s="8">
        <v>43831</v>
      </c>
      <c r="J10" s="4" t="s">
        <v>66</v>
      </c>
      <c r="K10" t="s">
        <v>22</v>
      </c>
      <c r="L10" t="s">
        <v>321</v>
      </c>
      <c r="Q10" t="s">
        <v>205</v>
      </c>
      <c r="R10" s="7">
        <v>43634.455079201391</v>
      </c>
      <c r="S10" s="7">
        <v>43634.413433136571</v>
      </c>
      <c r="T10" t="s">
        <v>204</v>
      </c>
      <c r="U10" t="s">
        <v>204</v>
      </c>
      <c r="V10" t="s">
        <v>204</v>
      </c>
      <c r="W10" t="s">
        <v>204</v>
      </c>
      <c r="X10" t="s">
        <v>204</v>
      </c>
      <c r="Y10" t="s">
        <v>410</v>
      </c>
      <c r="Z10" t="s">
        <v>204</v>
      </c>
      <c r="AA10" t="s">
        <v>411</v>
      </c>
    </row>
    <row r="11" spans="1:27" x14ac:dyDescent="0.25">
      <c r="A11">
        <v>2</v>
      </c>
      <c r="B11" s="4">
        <v>3</v>
      </c>
      <c r="C11" s="4">
        <v>1</v>
      </c>
      <c r="D11" s="4" t="s">
        <v>206</v>
      </c>
      <c r="E11" s="4" t="s">
        <v>147</v>
      </c>
      <c r="F11">
        <v>211967</v>
      </c>
      <c r="G11" t="s">
        <v>49</v>
      </c>
      <c r="H11" s="8">
        <v>43466</v>
      </c>
      <c r="I11" s="8">
        <v>43831</v>
      </c>
      <c r="J11" s="4" t="s">
        <v>66</v>
      </c>
      <c r="K11" t="s">
        <v>22</v>
      </c>
      <c r="L11" t="s">
        <v>321</v>
      </c>
      <c r="Q11" t="s">
        <v>205</v>
      </c>
      <c r="R11" s="7">
        <v>43637.720233368054</v>
      </c>
      <c r="S11" s="7">
        <v>43637.678640312501</v>
      </c>
      <c r="T11" t="s">
        <v>204</v>
      </c>
      <c r="U11" t="s">
        <v>204</v>
      </c>
      <c r="V11" t="s">
        <v>204</v>
      </c>
      <c r="W11" t="s">
        <v>204</v>
      </c>
      <c r="X11" t="s">
        <v>204</v>
      </c>
      <c r="Y11" t="s">
        <v>410</v>
      </c>
      <c r="Z11" t="s">
        <v>204</v>
      </c>
      <c r="AA11" t="s">
        <v>412</v>
      </c>
    </row>
    <row r="12" spans="1:27" x14ac:dyDescent="0.25">
      <c r="H12" s="8"/>
      <c r="I12" s="8"/>
      <c r="R12" s="7"/>
      <c r="S12" s="7"/>
    </row>
    <row r="13" spans="1:27" x14ac:dyDescent="0.25">
      <c r="H13" s="8"/>
      <c r="I13" s="8"/>
      <c r="R13" s="7"/>
      <c r="S13" s="7"/>
    </row>
    <row r="14" spans="1:27" x14ac:dyDescent="0.25">
      <c r="A14" t="s">
        <v>232</v>
      </c>
      <c r="B14" s="4" t="s">
        <v>229</v>
      </c>
      <c r="C14" s="4" t="s">
        <v>233</v>
      </c>
      <c r="D14" s="4" t="s">
        <v>224</v>
      </c>
      <c r="E14" s="4" t="s">
        <v>234</v>
      </c>
      <c r="F14" t="s">
        <v>235</v>
      </c>
      <c r="G14" t="s">
        <v>236</v>
      </c>
      <c r="H14" t="s">
        <v>237</v>
      </c>
      <c r="I14" t="s">
        <v>238</v>
      </c>
      <c r="J14" s="4" t="s">
        <v>239</v>
      </c>
      <c r="K14" t="s">
        <v>240</v>
      </c>
      <c r="L14" t="s">
        <v>241</v>
      </c>
      <c r="M14" t="s">
        <v>242</v>
      </c>
      <c r="N14" t="s">
        <v>243</v>
      </c>
      <c r="O14" t="s">
        <v>216</v>
      </c>
      <c r="P14" t="s">
        <v>215</v>
      </c>
      <c r="Q14" t="s">
        <v>207</v>
      </c>
    </row>
    <row r="15" spans="1:27" x14ac:dyDescent="0.25">
      <c r="A15">
        <v>1</v>
      </c>
      <c r="B15" s="4">
        <v>1</v>
      </c>
      <c r="C15" s="4">
        <v>1</v>
      </c>
      <c r="D15" s="4">
        <v>211967</v>
      </c>
      <c r="E15" s="4" t="s">
        <v>145</v>
      </c>
      <c r="F15">
        <v>10000000</v>
      </c>
      <c r="G15">
        <v>0.05</v>
      </c>
      <c r="H15">
        <v>0</v>
      </c>
      <c r="I15">
        <v>2500000</v>
      </c>
      <c r="J15" s="4" t="s">
        <v>146</v>
      </c>
      <c r="K15">
        <v>0</v>
      </c>
      <c r="L15">
        <v>0</v>
      </c>
      <c r="M15">
        <v>15000</v>
      </c>
      <c r="O15" s="7">
        <v>43634.455080092594</v>
      </c>
      <c r="P15" s="7">
        <v>43634.413433333335</v>
      </c>
      <c r="Q15" t="s">
        <v>413</v>
      </c>
    </row>
    <row r="16" spans="1:27" x14ac:dyDescent="0.25">
      <c r="A16">
        <v>2</v>
      </c>
      <c r="B16" s="4">
        <v>1</v>
      </c>
      <c r="C16" s="4">
        <v>2</v>
      </c>
      <c r="D16" s="4">
        <v>211967</v>
      </c>
      <c r="E16" s="4" t="s">
        <v>145</v>
      </c>
      <c r="F16">
        <v>5000000</v>
      </c>
      <c r="G16">
        <v>0.02</v>
      </c>
      <c r="H16">
        <v>0</v>
      </c>
      <c r="I16">
        <v>12500000</v>
      </c>
      <c r="J16" s="4" t="s">
        <v>146</v>
      </c>
      <c r="K16">
        <v>0</v>
      </c>
      <c r="L16">
        <v>0</v>
      </c>
      <c r="M16">
        <v>10000</v>
      </c>
      <c r="O16" s="7">
        <v>43634.455080092594</v>
      </c>
      <c r="P16" s="7">
        <v>43634.413433333335</v>
      </c>
      <c r="Q16" t="s">
        <v>414</v>
      </c>
    </row>
    <row r="17" spans="1:17" x14ac:dyDescent="0.25">
      <c r="A17">
        <v>3</v>
      </c>
      <c r="B17" s="4">
        <v>2</v>
      </c>
      <c r="C17" s="4">
        <v>1</v>
      </c>
      <c r="D17" s="4">
        <v>211967</v>
      </c>
      <c r="E17" s="4" t="s">
        <v>145</v>
      </c>
      <c r="F17">
        <v>10000000</v>
      </c>
      <c r="G17">
        <v>0.05</v>
      </c>
      <c r="H17">
        <v>0</v>
      </c>
      <c r="I17">
        <v>2500000</v>
      </c>
      <c r="J17" s="4" t="s">
        <v>146</v>
      </c>
      <c r="K17">
        <v>0</v>
      </c>
      <c r="L17">
        <v>0</v>
      </c>
      <c r="M17">
        <v>15000</v>
      </c>
      <c r="O17" s="7">
        <v>43637.720234062501</v>
      </c>
      <c r="P17" s="7">
        <v>43637.678640312501</v>
      </c>
      <c r="Q17" t="s">
        <v>415</v>
      </c>
    </row>
    <row r="18" spans="1:17" x14ac:dyDescent="0.25">
      <c r="A18">
        <v>4</v>
      </c>
      <c r="B18" s="4">
        <v>2</v>
      </c>
      <c r="C18" s="4">
        <v>2</v>
      </c>
      <c r="D18" s="4">
        <v>211967</v>
      </c>
      <c r="E18" s="4" t="s">
        <v>145</v>
      </c>
      <c r="F18">
        <v>5000000</v>
      </c>
      <c r="G18">
        <v>0.02</v>
      </c>
      <c r="H18">
        <v>0</v>
      </c>
      <c r="I18">
        <v>12500000</v>
      </c>
      <c r="J18" s="4" t="s">
        <v>146</v>
      </c>
      <c r="K18">
        <v>0</v>
      </c>
      <c r="L18">
        <v>0</v>
      </c>
      <c r="M18">
        <v>10000</v>
      </c>
      <c r="O18" s="7">
        <v>43637.720234259257</v>
      </c>
      <c r="P18" s="7">
        <v>43637.678640474536</v>
      </c>
      <c r="Q18" t="s">
        <v>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5EAF-BCB7-4F07-9124-308CDFE66474}">
  <dimension ref="A1:U29"/>
  <sheetViews>
    <sheetView zoomScale="70" zoomScaleNormal="70" workbookViewId="0">
      <pane ySplit="1" topLeftCell="A2" activePane="bottomLeft" state="frozen"/>
      <selection pane="bottomLeft" activeCell="A2" activeCellId="7" sqref="A16:XFD22 A8:XFD8 A7:XFD7 A6:XFD6 A5:XFD5 A4:XFD4 A3:XFD3 A2:XFD2"/>
    </sheetView>
  </sheetViews>
  <sheetFormatPr defaultRowHeight="15" x14ac:dyDescent="0.25"/>
  <cols>
    <col min="1" max="1" width="19.28515625" customWidth="1"/>
    <col min="2" max="2" width="10.140625" bestFit="1" customWidth="1"/>
    <col min="3" max="3" width="13" bestFit="1" customWidth="1"/>
    <col min="4" max="4" width="25.85546875" bestFit="1" customWidth="1"/>
    <col min="5" max="5" width="14" bestFit="1" customWidth="1"/>
    <col min="6" max="6" width="14.42578125" bestFit="1" customWidth="1"/>
    <col min="7" max="7" width="9.85546875" customWidth="1"/>
    <col min="8" max="8" width="22.5703125" bestFit="1" customWidth="1"/>
    <col min="9" max="9" width="14.42578125" bestFit="1" customWidth="1"/>
    <col min="10" max="11" width="11.140625" bestFit="1" customWidth="1"/>
    <col min="12" max="12" width="12.28515625" customWidth="1"/>
    <col min="13" max="13" width="12.5703125" bestFit="1" customWidth="1"/>
    <col min="14" max="18" width="7.42578125" customWidth="1"/>
    <col min="19" max="19" width="9.28515625" customWidth="1"/>
    <col min="20" max="20" width="13.85546875" customWidth="1"/>
    <col min="21" max="21" width="24" customWidth="1"/>
  </cols>
  <sheetData>
    <row r="1" spans="1:21" x14ac:dyDescent="0.25">
      <c r="A1" t="s">
        <v>244</v>
      </c>
      <c r="B1" t="s">
        <v>232</v>
      </c>
      <c r="C1" t="s">
        <v>229</v>
      </c>
      <c r="D1" t="s">
        <v>245</v>
      </c>
      <c r="E1" t="s">
        <v>224</v>
      </c>
      <c r="F1" t="s">
        <v>246</v>
      </c>
      <c r="G1" t="s">
        <v>234</v>
      </c>
      <c r="H1" t="s">
        <v>247</v>
      </c>
      <c r="I1" t="s">
        <v>248</v>
      </c>
      <c r="J1" t="s">
        <v>249</v>
      </c>
      <c r="K1" t="s">
        <v>250</v>
      </c>
      <c r="L1" t="s">
        <v>239</v>
      </c>
      <c r="M1" t="s">
        <v>240</v>
      </c>
      <c r="N1" t="s">
        <v>241</v>
      </c>
      <c r="O1" t="s">
        <v>251</v>
      </c>
      <c r="P1" t="s">
        <v>252</v>
      </c>
      <c r="Q1" t="s">
        <v>253</v>
      </c>
      <c r="R1" t="s">
        <v>254</v>
      </c>
      <c r="S1" t="s">
        <v>255</v>
      </c>
      <c r="T1" t="s">
        <v>256</v>
      </c>
      <c r="U1" t="s">
        <v>207</v>
      </c>
    </row>
    <row r="2" spans="1:21" s="87" customFormat="1" x14ac:dyDescent="0.25">
      <c r="A2" s="87">
        <v>1</v>
      </c>
      <c r="B2" s="87">
        <v>1</v>
      </c>
      <c r="C2" s="87">
        <v>1</v>
      </c>
      <c r="D2" s="87" t="s">
        <v>257</v>
      </c>
      <c r="E2" s="55">
        <v>65634</v>
      </c>
      <c r="F2" s="87" t="s">
        <v>258</v>
      </c>
      <c r="G2" s="87" t="s">
        <v>144</v>
      </c>
      <c r="H2" s="87">
        <v>999999999999</v>
      </c>
      <c r="I2" s="87">
        <v>1</v>
      </c>
      <c r="J2" s="87">
        <v>0</v>
      </c>
      <c r="K2" s="87">
        <v>0</v>
      </c>
      <c r="L2" s="87" t="s">
        <v>151</v>
      </c>
      <c r="M2" s="87">
        <v>50000</v>
      </c>
      <c r="N2" s="87">
        <v>0</v>
      </c>
      <c r="O2" s="87">
        <v>0</v>
      </c>
      <c r="P2" s="87">
        <v>0</v>
      </c>
      <c r="Q2" s="87">
        <v>0</v>
      </c>
      <c r="R2" s="87">
        <v>0</v>
      </c>
      <c r="S2" s="87">
        <v>7</v>
      </c>
      <c r="T2" s="87" t="s">
        <v>204</v>
      </c>
      <c r="U2" s="87" t="s">
        <v>417</v>
      </c>
    </row>
    <row r="3" spans="1:21" x14ac:dyDescent="0.25">
      <c r="A3">
        <v>2</v>
      </c>
      <c r="B3">
        <v>1</v>
      </c>
      <c r="C3">
        <v>1</v>
      </c>
      <c r="D3" t="s">
        <v>257</v>
      </c>
      <c r="E3">
        <v>2048</v>
      </c>
      <c r="F3" t="s">
        <v>418</v>
      </c>
      <c r="G3" t="s">
        <v>144</v>
      </c>
      <c r="H3">
        <v>999999999999</v>
      </c>
      <c r="I3">
        <v>1</v>
      </c>
      <c r="J3">
        <v>0</v>
      </c>
      <c r="K3">
        <v>0</v>
      </c>
      <c r="L3" t="s">
        <v>151</v>
      </c>
      <c r="M3">
        <v>50000</v>
      </c>
      <c r="N3">
        <v>0</v>
      </c>
      <c r="O3">
        <v>0</v>
      </c>
      <c r="P3">
        <v>0</v>
      </c>
      <c r="Q3">
        <v>0</v>
      </c>
      <c r="R3">
        <v>0</v>
      </c>
      <c r="S3">
        <v>6</v>
      </c>
      <c r="T3" t="s">
        <v>204</v>
      </c>
      <c r="U3" t="s">
        <v>419</v>
      </c>
    </row>
    <row r="4" spans="1:21" x14ac:dyDescent="0.25">
      <c r="A4">
        <v>3</v>
      </c>
      <c r="B4">
        <v>1</v>
      </c>
      <c r="C4">
        <v>1</v>
      </c>
      <c r="D4" t="s">
        <v>257</v>
      </c>
      <c r="E4">
        <v>2048</v>
      </c>
      <c r="F4" t="s">
        <v>420</v>
      </c>
      <c r="G4" t="s">
        <v>144</v>
      </c>
      <c r="H4">
        <v>100000000</v>
      </c>
      <c r="I4">
        <v>1</v>
      </c>
      <c r="J4">
        <v>0</v>
      </c>
      <c r="K4">
        <v>0</v>
      </c>
      <c r="L4" t="s">
        <v>151</v>
      </c>
      <c r="M4">
        <v>75000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204</v>
      </c>
      <c r="U4" t="s">
        <v>421</v>
      </c>
    </row>
    <row r="5" spans="1:21" x14ac:dyDescent="0.25">
      <c r="A5">
        <v>4</v>
      </c>
      <c r="B5">
        <v>1</v>
      </c>
      <c r="C5">
        <v>1</v>
      </c>
      <c r="D5" t="s">
        <v>257</v>
      </c>
      <c r="E5">
        <v>4369</v>
      </c>
      <c r="F5" t="s">
        <v>422</v>
      </c>
      <c r="G5" t="s">
        <v>144</v>
      </c>
      <c r="H5">
        <v>999999999999</v>
      </c>
      <c r="I5">
        <v>1</v>
      </c>
      <c r="J5">
        <v>0</v>
      </c>
      <c r="K5">
        <v>0</v>
      </c>
      <c r="L5" t="s">
        <v>151</v>
      </c>
      <c r="M5">
        <v>50000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204</v>
      </c>
      <c r="U5" t="s">
        <v>423</v>
      </c>
    </row>
    <row r="6" spans="1:21" x14ac:dyDescent="0.25">
      <c r="A6">
        <v>5</v>
      </c>
      <c r="B6">
        <v>1</v>
      </c>
      <c r="C6">
        <v>1</v>
      </c>
      <c r="D6" t="s">
        <v>257</v>
      </c>
      <c r="E6">
        <v>4369</v>
      </c>
      <c r="F6" t="s">
        <v>424</v>
      </c>
      <c r="G6" t="s">
        <v>144</v>
      </c>
      <c r="H6">
        <v>3500000</v>
      </c>
      <c r="I6">
        <v>1</v>
      </c>
      <c r="J6">
        <v>0</v>
      </c>
      <c r="K6">
        <v>0</v>
      </c>
      <c r="L6" t="s">
        <v>151</v>
      </c>
      <c r="M6">
        <v>75000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204</v>
      </c>
      <c r="U6" t="s">
        <v>425</v>
      </c>
    </row>
    <row r="7" spans="1:21" x14ac:dyDescent="0.25">
      <c r="A7">
        <v>6</v>
      </c>
      <c r="B7">
        <v>1</v>
      </c>
      <c r="C7">
        <v>1</v>
      </c>
      <c r="D7" t="s">
        <v>257</v>
      </c>
      <c r="E7">
        <v>139916</v>
      </c>
      <c r="F7" t="s">
        <v>426</v>
      </c>
      <c r="G7" t="s">
        <v>144</v>
      </c>
      <c r="H7">
        <v>999999999999</v>
      </c>
      <c r="I7">
        <v>1</v>
      </c>
      <c r="J7">
        <v>0</v>
      </c>
      <c r="K7">
        <v>0</v>
      </c>
      <c r="L7" t="s">
        <v>151</v>
      </c>
      <c r="M7">
        <v>50000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 t="s">
        <v>204</v>
      </c>
      <c r="U7" t="s">
        <v>427</v>
      </c>
    </row>
    <row r="8" spans="1:21" x14ac:dyDescent="0.25">
      <c r="A8">
        <v>7</v>
      </c>
      <c r="B8">
        <v>1</v>
      </c>
      <c r="C8">
        <v>1</v>
      </c>
      <c r="D8" t="s">
        <v>257</v>
      </c>
      <c r="E8">
        <v>139916</v>
      </c>
      <c r="F8" t="s">
        <v>428</v>
      </c>
      <c r="G8" t="s">
        <v>144</v>
      </c>
      <c r="H8">
        <v>50000000</v>
      </c>
      <c r="I8">
        <v>1</v>
      </c>
      <c r="J8">
        <v>0</v>
      </c>
      <c r="K8">
        <v>0</v>
      </c>
      <c r="L8" t="s">
        <v>151</v>
      </c>
      <c r="M8">
        <v>100000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204</v>
      </c>
      <c r="U8" t="s">
        <v>429</v>
      </c>
    </row>
    <row r="9" spans="1:21" s="87" customFormat="1" x14ac:dyDescent="0.25">
      <c r="A9" s="87">
        <v>8</v>
      </c>
      <c r="B9" s="87">
        <v>2</v>
      </c>
      <c r="C9" s="87">
        <v>1</v>
      </c>
      <c r="D9" s="87" t="s">
        <v>257</v>
      </c>
      <c r="E9" s="88">
        <v>65634</v>
      </c>
      <c r="F9" s="87" t="s">
        <v>258</v>
      </c>
      <c r="G9" s="87" t="s">
        <v>144</v>
      </c>
      <c r="H9" s="87">
        <v>999999999999</v>
      </c>
      <c r="I9" s="87">
        <v>1</v>
      </c>
      <c r="J9" s="87">
        <v>0</v>
      </c>
      <c r="K9" s="87">
        <v>0</v>
      </c>
      <c r="L9" s="87" t="s">
        <v>151</v>
      </c>
      <c r="M9" s="87">
        <v>50000</v>
      </c>
      <c r="N9" s="87">
        <v>0</v>
      </c>
      <c r="O9" s="87">
        <v>0</v>
      </c>
      <c r="P9" s="87">
        <v>0</v>
      </c>
      <c r="Q9" s="87">
        <v>0</v>
      </c>
      <c r="R9" s="87">
        <v>0</v>
      </c>
      <c r="S9" s="87">
        <v>7</v>
      </c>
      <c r="T9" s="87" t="s">
        <v>204</v>
      </c>
      <c r="U9" s="87" t="s">
        <v>430</v>
      </c>
    </row>
    <row r="10" spans="1:21" x14ac:dyDescent="0.25">
      <c r="A10">
        <v>9</v>
      </c>
      <c r="B10">
        <v>2</v>
      </c>
      <c r="C10">
        <v>1</v>
      </c>
      <c r="D10" t="s">
        <v>257</v>
      </c>
      <c r="E10">
        <v>2048</v>
      </c>
      <c r="F10" t="s">
        <v>418</v>
      </c>
      <c r="G10" t="s">
        <v>144</v>
      </c>
      <c r="H10">
        <v>999999999999</v>
      </c>
      <c r="I10">
        <v>1</v>
      </c>
      <c r="J10">
        <v>0</v>
      </c>
      <c r="K10">
        <v>0</v>
      </c>
      <c r="L10" t="s">
        <v>151</v>
      </c>
      <c r="M10">
        <v>50000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204</v>
      </c>
      <c r="U10" t="s">
        <v>431</v>
      </c>
    </row>
    <row r="11" spans="1:21" x14ac:dyDescent="0.25">
      <c r="A11">
        <v>10</v>
      </c>
      <c r="B11">
        <v>2</v>
      </c>
      <c r="C11">
        <v>1</v>
      </c>
      <c r="D11" t="s">
        <v>257</v>
      </c>
      <c r="E11">
        <v>2048</v>
      </c>
      <c r="F11" t="s">
        <v>420</v>
      </c>
      <c r="G11" t="s">
        <v>144</v>
      </c>
      <c r="H11">
        <v>100000000</v>
      </c>
      <c r="I11">
        <v>1</v>
      </c>
      <c r="J11">
        <v>0</v>
      </c>
      <c r="K11">
        <v>0</v>
      </c>
      <c r="L11" t="s">
        <v>151</v>
      </c>
      <c r="M11">
        <v>75000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204</v>
      </c>
      <c r="U11" t="s">
        <v>432</v>
      </c>
    </row>
    <row r="12" spans="1:21" x14ac:dyDescent="0.25">
      <c r="A12">
        <v>11</v>
      </c>
      <c r="B12">
        <v>2</v>
      </c>
      <c r="C12">
        <v>1</v>
      </c>
      <c r="D12" t="s">
        <v>257</v>
      </c>
      <c r="E12">
        <v>4369</v>
      </c>
      <c r="F12" t="s">
        <v>422</v>
      </c>
      <c r="G12" t="s">
        <v>144</v>
      </c>
      <c r="H12">
        <v>999999999999</v>
      </c>
      <c r="I12">
        <v>1</v>
      </c>
      <c r="J12">
        <v>0</v>
      </c>
      <c r="K12">
        <v>0</v>
      </c>
      <c r="L12" t="s">
        <v>151</v>
      </c>
      <c r="M12">
        <v>50000</v>
      </c>
      <c r="N12">
        <v>0</v>
      </c>
      <c r="O12">
        <v>0</v>
      </c>
      <c r="P12">
        <v>0</v>
      </c>
      <c r="Q12">
        <v>0</v>
      </c>
      <c r="R12">
        <v>0</v>
      </c>
      <c r="S12">
        <v>4</v>
      </c>
      <c r="T12" t="s">
        <v>204</v>
      </c>
      <c r="U12" t="s">
        <v>433</v>
      </c>
    </row>
    <row r="13" spans="1:21" x14ac:dyDescent="0.25">
      <c r="A13">
        <v>12</v>
      </c>
      <c r="B13">
        <v>2</v>
      </c>
      <c r="C13">
        <v>1</v>
      </c>
      <c r="D13" t="s">
        <v>257</v>
      </c>
      <c r="E13">
        <v>4369</v>
      </c>
      <c r="F13" t="s">
        <v>424</v>
      </c>
      <c r="G13" t="s">
        <v>144</v>
      </c>
      <c r="H13">
        <v>3500000</v>
      </c>
      <c r="I13">
        <v>1</v>
      </c>
      <c r="J13">
        <v>0</v>
      </c>
      <c r="K13">
        <v>0</v>
      </c>
      <c r="L13" t="s">
        <v>151</v>
      </c>
      <c r="M13">
        <v>75000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204</v>
      </c>
      <c r="U13" t="s">
        <v>434</v>
      </c>
    </row>
    <row r="14" spans="1:21" x14ac:dyDescent="0.25">
      <c r="A14">
        <v>13</v>
      </c>
      <c r="B14">
        <v>2</v>
      </c>
      <c r="C14">
        <v>1</v>
      </c>
      <c r="D14" t="s">
        <v>257</v>
      </c>
      <c r="E14">
        <v>139916</v>
      </c>
      <c r="F14" t="s">
        <v>426</v>
      </c>
      <c r="G14" t="s">
        <v>144</v>
      </c>
      <c r="H14">
        <v>999999999999</v>
      </c>
      <c r="I14">
        <v>1</v>
      </c>
      <c r="J14">
        <v>0</v>
      </c>
      <c r="K14">
        <v>0</v>
      </c>
      <c r="L14" t="s">
        <v>151</v>
      </c>
      <c r="M14">
        <v>50000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 t="s">
        <v>204</v>
      </c>
      <c r="U14" t="s">
        <v>435</v>
      </c>
    </row>
    <row r="15" spans="1:21" x14ac:dyDescent="0.25">
      <c r="A15">
        <v>14</v>
      </c>
      <c r="B15">
        <v>2</v>
      </c>
      <c r="C15">
        <v>1</v>
      </c>
      <c r="D15" t="s">
        <v>257</v>
      </c>
      <c r="E15">
        <v>139916</v>
      </c>
      <c r="F15" t="s">
        <v>428</v>
      </c>
      <c r="G15" t="s">
        <v>144</v>
      </c>
      <c r="H15">
        <v>50000000</v>
      </c>
      <c r="I15">
        <v>1</v>
      </c>
      <c r="J15">
        <v>0</v>
      </c>
      <c r="K15">
        <v>0</v>
      </c>
      <c r="L15" t="s">
        <v>151</v>
      </c>
      <c r="M15">
        <v>100000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 t="s">
        <v>204</v>
      </c>
      <c r="U15" t="s">
        <v>436</v>
      </c>
    </row>
    <row r="16" spans="1:21" s="49" customFormat="1" x14ac:dyDescent="0.25">
      <c r="A16" s="48">
        <v>15</v>
      </c>
      <c r="B16" s="49">
        <v>3</v>
      </c>
      <c r="C16" s="49">
        <v>2</v>
      </c>
      <c r="D16" s="49" t="s">
        <v>257</v>
      </c>
      <c r="E16" s="49">
        <v>139916</v>
      </c>
      <c r="F16" s="49" t="s">
        <v>428</v>
      </c>
      <c r="G16" s="49" t="s">
        <v>144</v>
      </c>
      <c r="H16" s="49">
        <v>50000000</v>
      </c>
      <c r="I16" s="49">
        <v>1</v>
      </c>
      <c r="J16" s="49">
        <v>0</v>
      </c>
      <c r="K16" s="49">
        <v>0</v>
      </c>
      <c r="L16" s="49" t="s">
        <v>151</v>
      </c>
      <c r="M16" s="49">
        <v>100000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7</v>
      </c>
      <c r="T16" s="49" t="s">
        <v>204</v>
      </c>
      <c r="U16" s="49" t="s">
        <v>437</v>
      </c>
    </row>
    <row r="17" spans="1:21" s="51" customFormat="1" x14ac:dyDescent="0.25">
      <c r="A17" s="50">
        <v>16</v>
      </c>
      <c r="B17" s="51">
        <v>3</v>
      </c>
      <c r="C17" s="51">
        <v>2</v>
      </c>
      <c r="D17" s="51" t="s">
        <v>257</v>
      </c>
      <c r="E17" s="51">
        <v>139916</v>
      </c>
      <c r="F17" s="51" t="s">
        <v>426</v>
      </c>
      <c r="G17" s="51" t="s">
        <v>144</v>
      </c>
      <c r="H17" s="51">
        <v>999999999999</v>
      </c>
      <c r="I17" s="51">
        <v>1</v>
      </c>
      <c r="J17" s="51">
        <v>0</v>
      </c>
      <c r="K17" s="51">
        <v>0</v>
      </c>
      <c r="L17" s="51" t="s">
        <v>151</v>
      </c>
      <c r="M17" s="51">
        <v>50000</v>
      </c>
      <c r="N17" s="51">
        <v>0</v>
      </c>
      <c r="O17" s="51">
        <v>0</v>
      </c>
      <c r="P17" s="51">
        <v>0</v>
      </c>
      <c r="Q17" s="51">
        <v>0</v>
      </c>
      <c r="R17" s="51">
        <v>0</v>
      </c>
      <c r="S17" s="51">
        <v>6</v>
      </c>
      <c r="T17" s="51" t="s">
        <v>204</v>
      </c>
      <c r="U17" s="51" t="s">
        <v>438</v>
      </c>
    </row>
    <row r="18" spans="1:21" s="51" customFormat="1" x14ac:dyDescent="0.25">
      <c r="A18" s="50">
        <v>17</v>
      </c>
      <c r="B18" s="51">
        <v>3</v>
      </c>
      <c r="C18" s="51">
        <v>2</v>
      </c>
      <c r="D18" s="51" t="s">
        <v>257</v>
      </c>
      <c r="E18" s="51">
        <v>4369</v>
      </c>
      <c r="F18" s="51" t="s">
        <v>424</v>
      </c>
      <c r="G18" s="51" t="s">
        <v>144</v>
      </c>
      <c r="H18" s="51">
        <v>3500000</v>
      </c>
      <c r="I18" s="51">
        <v>1</v>
      </c>
      <c r="J18" s="51">
        <v>0</v>
      </c>
      <c r="K18" s="51">
        <v>0</v>
      </c>
      <c r="L18" s="51" t="s">
        <v>151</v>
      </c>
      <c r="M18" s="51">
        <v>75000</v>
      </c>
      <c r="N18" s="51">
        <v>0</v>
      </c>
      <c r="O18" s="51">
        <v>0</v>
      </c>
      <c r="P18" s="51">
        <v>0</v>
      </c>
      <c r="Q18" s="51">
        <v>0</v>
      </c>
      <c r="R18" s="51">
        <v>0</v>
      </c>
      <c r="S18" s="51">
        <v>5</v>
      </c>
      <c r="T18" s="51" t="s">
        <v>204</v>
      </c>
      <c r="U18" s="51" t="s">
        <v>439</v>
      </c>
    </row>
    <row r="19" spans="1:21" s="51" customFormat="1" x14ac:dyDescent="0.25">
      <c r="A19" s="50">
        <v>18</v>
      </c>
      <c r="B19" s="51">
        <v>3</v>
      </c>
      <c r="C19" s="51">
        <v>2</v>
      </c>
      <c r="D19" s="51" t="s">
        <v>257</v>
      </c>
      <c r="E19" s="51">
        <v>4369</v>
      </c>
      <c r="F19" s="51" t="s">
        <v>422</v>
      </c>
      <c r="G19" s="51" t="s">
        <v>144</v>
      </c>
      <c r="H19" s="51">
        <v>999999999999</v>
      </c>
      <c r="I19" s="51">
        <v>1</v>
      </c>
      <c r="J19" s="51">
        <v>0</v>
      </c>
      <c r="K19" s="51">
        <v>0</v>
      </c>
      <c r="L19" s="51" t="s">
        <v>151</v>
      </c>
      <c r="M19" s="51">
        <v>50000</v>
      </c>
      <c r="N19" s="51">
        <v>0</v>
      </c>
      <c r="O19" s="51">
        <v>0</v>
      </c>
      <c r="P19" s="51">
        <v>0</v>
      </c>
      <c r="Q19" s="51">
        <v>0</v>
      </c>
      <c r="R19" s="51">
        <v>0</v>
      </c>
      <c r="S19" s="51">
        <v>4</v>
      </c>
      <c r="T19" s="51" t="s">
        <v>204</v>
      </c>
      <c r="U19" s="51" t="s">
        <v>440</v>
      </c>
    </row>
    <row r="20" spans="1:21" s="51" customFormat="1" x14ac:dyDescent="0.25">
      <c r="A20" s="50">
        <v>19</v>
      </c>
      <c r="B20" s="51">
        <v>3</v>
      </c>
      <c r="C20" s="51">
        <v>2</v>
      </c>
      <c r="D20" s="51" t="s">
        <v>257</v>
      </c>
      <c r="E20" s="51">
        <v>2048</v>
      </c>
      <c r="F20" s="51" t="s">
        <v>420</v>
      </c>
      <c r="G20" s="51" t="s">
        <v>144</v>
      </c>
      <c r="H20" s="51">
        <v>100000000</v>
      </c>
      <c r="I20" s="51">
        <v>1</v>
      </c>
      <c r="J20" s="51">
        <v>0</v>
      </c>
      <c r="K20" s="51">
        <v>0</v>
      </c>
      <c r="L20" s="51" t="s">
        <v>151</v>
      </c>
      <c r="M20" s="51">
        <v>75000</v>
      </c>
      <c r="N20" s="51">
        <v>0</v>
      </c>
      <c r="O20" s="51">
        <v>0</v>
      </c>
      <c r="P20" s="51">
        <v>0</v>
      </c>
      <c r="Q20" s="51">
        <v>0</v>
      </c>
      <c r="R20" s="51">
        <v>0</v>
      </c>
      <c r="S20" s="51">
        <v>3</v>
      </c>
      <c r="T20" s="51" t="s">
        <v>204</v>
      </c>
      <c r="U20" s="51" t="s">
        <v>441</v>
      </c>
    </row>
    <row r="21" spans="1:21" s="51" customFormat="1" x14ac:dyDescent="0.25">
      <c r="A21" s="50">
        <v>20</v>
      </c>
      <c r="B21" s="51">
        <v>3</v>
      </c>
      <c r="C21" s="51">
        <v>2</v>
      </c>
      <c r="D21" s="51" t="s">
        <v>257</v>
      </c>
      <c r="E21" s="51">
        <v>2048</v>
      </c>
      <c r="F21" s="51" t="s">
        <v>418</v>
      </c>
      <c r="G21" s="51" t="s">
        <v>144</v>
      </c>
      <c r="H21" s="51">
        <v>999999999999</v>
      </c>
      <c r="I21" s="51">
        <v>1</v>
      </c>
      <c r="J21" s="51">
        <v>0</v>
      </c>
      <c r="K21" s="51">
        <v>0</v>
      </c>
      <c r="L21" s="51" t="s">
        <v>151</v>
      </c>
      <c r="M21" s="51">
        <v>50000</v>
      </c>
      <c r="N21" s="51">
        <v>0</v>
      </c>
      <c r="O21" s="51">
        <v>0</v>
      </c>
      <c r="P21" s="51">
        <v>0</v>
      </c>
      <c r="Q21" s="51">
        <v>0</v>
      </c>
      <c r="R21" s="51">
        <v>0</v>
      </c>
      <c r="S21" s="51">
        <v>2</v>
      </c>
      <c r="T21" s="51" t="s">
        <v>204</v>
      </c>
      <c r="U21" s="51" t="s">
        <v>442</v>
      </c>
    </row>
    <row r="22" spans="1:21" s="51" customFormat="1" x14ac:dyDescent="0.25">
      <c r="A22" s="50">
        <v>21</v>
      </c>
      <c r="B22" s="51">
        <v>3</v>
      </c>
      <c r="C22" s="51">
        <v>2</v>
      </c>
      <c r="D22" s="51" t="s">
        <v>257</v>
      </c>
      <c r="E22" s="55">
        <v>65634</v>
      </c>
      <c r="F22" s="51" t="s">
        <v>258</v>
      </c>
      <c r="G22" s="51" t="s">
        <v>144</v>
      </c>
      <c r="H22" s="51">
        <v>999999999999</v>
      </c>
      <c r="I22" s="51">
        <v>1</v>
      </c>
      <c r="J22" s="51">
        <v>0</v>
      </c>
      <c r="K22" s="51">
        <v>0</v>
      </c>
      <c r="L22" s="51" t="s">
        <v>151</v>
      </c>
      <c r="M22" s="51">
        <v>50000</v>
      </c>
      <c r="N22" s="51">
        <v>0</v>
      </c>
      <c r="O22" s="51">
        <v>0</v>
      </c>
      <c r="P22" s="51">
        <v>0</v>
      </c>
      <c r="Q22" s="51">
        <v>0</v>
      </c>
      <c r="R22" s="51">
        <v>0</v>
      </c>
      <c r="S22" s="51">
        <v>1</v>
      </c>
      <c r="T22" s="51" t="s">
        <v>204</v>
      </c>
      <c r="U22" s="51" t="s">
        <v>443</v>
      </c>
    </row>
    <row r="23" spans="1:21" s="51" customFormat="1" x14ac:dyDescent="0.25">
      <c r="A23">
        <v>22</v>
      </c>
      <c r="B23">
        <v>4</v>
      </c>
      <c r="C23">
        <v>2</v>
      </c>
      <c r="D23" t="s">
        <v>257</v>
      </c>
      <c r="E23">
        <v>139916</v>
      </c>
      <c r="F23" t="s">
        <v>428</v>
      </c>
      <c r="G23" t="s">
        <v>144</v>
      </c>
      <c r="H23">
        <v>50000000</v>
      </c>
      <c r="I23">
        <v>1</v>
      </c>
      <c r="J23">
        <v>0</v>
      </c>
      <c r="K23">
        <v>0</v>
      </c>
      <c r="L23" t="s">
        <v>151</v>
      </c>
      <c r="M23">
        <v>100000</v>
      </c>
      <c r="N23">
        <v>0</v>
      </c>
      <c r="O23">
        <v>0</v>
      </c>
      <c r="P23">
        <v>0</v>
      </c>
      <c r="Q23">
        <v>0</v>
      </c>
      <c r="R23">
        <v>0</v>
      </c>
      <c r="S23">
        <v>7</v>
      </c>
      <c r="T23" t="s">
        <v>204</v>
      </c>
      <c r="U23" t="s">
        <v>444</v>
      </c>
    </row>
    <row r="24" spans="1:21" s="51" customFormat="1" x14ac:dyDescent="0.25">
      <c r="A24">
        <v>23</v>
      </c>
      <c r="B24">
        <v>4</v>
      </c>
      <c r="C24">
        <v>2</v>
      </c>
      <c r="D24" t="s">
        <v>257</v>
      </c>
      <c r="E24">
        <v>139916</v>
      </c>
      <c r="F24" t="s">
        <v>426</v>
      </c>
      <c r="G24" t="s">
        <v>144</v>
      </c>
      <c r="H24">
        <v>999999999999</v>
      </c>
      <c r="I24">
        <v>1</v>
      </c>
      <c r="J24">
        <v>0</v>
      </c>
      <c r="K24">
        <v>0</v>
      </c>
      <c r="L24" t="s">
        <v>151</v>
      </c>
      <c r="M24">
        <v>50000</v>
      </c>
      <c r="N24">
        <v>0</v>
      </c>
      <c r="O24">
        <v>0</v>
      </c>
      <c r="P24">
        <v>0</v>
      </c>
      <c r="Q24">
        <v>0</v>
      </c>
      <c r="R24">
        <v>0</v>
      </c>
      <c r="S24">
        <v>6</v>
      </c>
      <c r="T24" t="s">
        <v>204</v>
      </c>
      <c r="U24" t="s">
        <v>445</v>
      </c>
    </row>
    <row r="25" spans="1:21" s="51" customFormat="1" x14ac:dyDescent="0.25">
      <c r="A25">
        <v>24</v>
      </c>
      <c r="B25">
        <v>4</v>
      </c>
      <c r="C25">
        <v>2</v>
      </c>
      <c r="D25" t="s">
        <v>257</v>
      </c>
      <c r="E25">
        <v>4369</v>
      </c>
      <c r="F25" t="s">
        <v>424</v>
      </c>
      <c r="G25" t="s">
        <v>144</v>
      </c>
      <c r="H25">
        <v>3500000</v>
      </c>
      <c r="I25">
        <v>1</v>
      </c>
      <c r="J25">
        <v>0</v>
      </c>
      <c r="K25">
        <v>0</v>
      </c>
      <c r="L25" t="s">
        <v>151</v>
      </c>
      <c r="M25">
        <v>75000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204</v>
      </c>
      <c r="U25" t="s">
        <v>446</v>
      </c>
    </row>
    <row r="26" spans="1:21" s="51" customFormat="1" x14ac:dyDescent="0.25">
      <c r="A26">
        <v>25</v>
      </c>
      <c r="B26">
        <v>4</v>
      </c>
      <c r="C26">
        <v>2</v>
      </c>
      <c r="D26" t="s">
        <v>257</v>
      </c>
      <c r="E26">
        <v>4369</v>
      </c>
      <c r="F26" t="s">
        <v>422</v>
      </c>
      <c r="G26" t="s">
        <v>144</v>
      </c>
      <c r="H26">
        <v>999999999999</v>
      </c>
      <c r="I26">
        <v>1</v>
      </c>
      <c r="J26">
        <v>0</v>
      </c>
      <c r="K26">
        <v>0</v>
      </c>
      <c r="L26" t="s">
        <v>151</v>
      </c>
      <c r="M26">
        <v>50000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 t="s">
        <v>204</v>
      </c>
      <c r="U26" t="s">
        <v>447</v>
      </c>
    </row>
    <row r="27" spans="1:21" s="51" customFormat="1" x14ac:dyDescent="0.25">
      <c r="A27">
        <v>26</v>
      </c>
      <c r="B27">
        <v>4</v>
      </c>
      <c r="C27">
        <v>2</v>
      </c>
      <c r="D27" t="s">
        <v>257</v>
      </c>
      <c r="E27">
        <v>2048</v>
      </c>
      <c r="F27" t="s">
        <v>420</v>
      </c>
      <c r="G27" t="s">
        <v>144</v>
      </c>
      <c r="H27">
        <v>100000000</v>
      </c>
      <c r="I27">
        <v>1</v>
      </c>
      <c r="J27">
        <v>0</v>
      </c>
      <c r="K27">
        <v>0</v>
      </c>
      <c r="L27" t="s">
        <v>151</v>
      </c>
      <c r="M27">
        <v>75000</v>
      </c>
      <c r="N27">
        <v>0</v>
      </c>
      <c r="O27">
        <v>0</v>
      </c>
      <c r="P27">
        <v>0</v>
      </c>
      <c r="Q27">
        <v>0</v>
      </c>
      <c r="R27">
        <v>0</v>
      </c>
      <c r="S27">
        <v>3</v>
      </c>
      <c r="T27" t="s">
        <v>204</v>
      </c>
      <c r="U27" t="s">
        <v>448</v>
      </c>
    </row>
    <row r="28" spans="1:21" s="51" customFormat="1" x14ac:dyDescent="0.25">
      <c r="A28">
        <v>27</v>
      </c>
      <c r="B28">
        <v>4</v>
      </c>
      <c r="C28">
        <v>2</v>
      </c>
      <c r="D28" t="s">
        <v>257</v>
      </c>
      <c r="E28">
        <v>2048</v>
      </c>
      <c r="F28" t="s">
        <v>418</v>
      </c>
      <c r="G28" t="s">
        <v>144</v>
      </c>
      <c r="H28">
        <v>999999999999</v>
      </c>
      <c r="I28">
        <v>1</v>
      </c>
      <c r="J28">
        <v>0</v>
      </c>
      <c r="K28">
        <v>0</v>
      </c>
      <c r="L28" t="s">
        <v>151</v>
      </c>
      <c r="M28">
        <v>50000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204</v>
      </c>
      <c r="U28" t="s">
        <v>449</v>
      </c>
    </row>
    <row r="29" spans="1:21" s="53" customFormat="1" x14ac:dyDescent="0.25">
      <c r="A29">
        <v>28</v>
      </c>
      <c r="B29">
        <v>4</v>
      </c>
      <c r="C29">
        <v>2</v>
      </c>
      <c r="D29" t="s">
        <v>257</v>
      </c>
      <c r="E29">
        <v>65634</v>
      </c>
      <c r="F29" t="s">
        <v>258</v>
      </c>
      <c r="G29" t="s">
        <v>144</v>
      </c>
      <c r="H29">
        <v>999999999999</v>
      </c>
      <c r="I29">
        <v>1</v>
      </c>
      <c r="J29">
        <v>0</v>
      </c>
      <c r="K29">
        <v>0</v>
      </c>
      <c r="L29" t="s">
        <v>151</v>
      </c>
      <c r="M29">
        <v>50000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 t="s">
        <v>204</v>
      </c>
      <c r="U29" t="s">
        <v>450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B1FE-55A2-4A24-AAC9-E697891FC439}">
  <dimension ref="A1:BT17"/>
  <sheetViews>
    <sheetView topLeftCell="Z1" zoomScale="70" zoomScaleNormal="70" workbookViewId="0">
      <pane ySplit="2" topLeftCell="A3" activePane="bottomLeft" state="frozen"/>
      <selection pane="bottomLeft" activeCell="AF6" sqref="AF6"/>
    </sheetView>
  </sheetViews>
  <sheetFormatPr defaultRowHeight="15" x14ac:dyDescent="0.25"/>
  <cols>
    <col min="1" max="1" width="13" bestFit="1" customWidth="1"/>
    <col min="2" max="2" width="12.85546875" bestFit="1" customWidth="1"/>
    <col min="3" max="3" width="16.85546875" bestFit="1" customWidth="1"/>
    <col min="4" max="4" width="8.140625" bestFit="1" customWidth="1"/>
    <col min="5" max="5" width="11.5703125" style="4" bestFit="1" customWidth="1"/>
    <col min="6" max="6" width="17.85546875" customWidth="1"/>
    <col min="7" max="10" width="21.42578125" bestFit="1" customWidth="1"/>
    <col min="11" max="11" width="33" bestFit="1" customWidth="1"/>
    <col min="12" max="12" width="14.85546875" bestFit="1" customWidth="1"/>
    <col min="13" max="13" width="24.5703125" bestFit="1" customWidth="1"/>
    <col min="14" max="14" width="9.5703125" bestFit="1" customWidth="1"/>
    <col min="15" max="15" width="15" bestFit="1" customWidth="1"/>
    <col min="16" max="16" width="8.85546875" bestFit="1" customWidth="1"/>
    <col min="17" max="17" width="9.5703125" bestFit="1" customWidth="1"/>
    <col min="18" max="18" width="15.7109375" bestFit="1" customWidth="1"/>
    <col min="19" max="19" width="18.28515625" bestFit="1" customWidth="1"/>
    <col min="20" max="20" width="19.5703125" bestFit="1" customWidth="1"/>
    <col min="21" max="21" width="15.28515625" bestFit="1" customWidth="1"/>
    <col min="22" max="22" width="13.85546875" bestFit="1" customWidth="1"/>
    <col min="23" max="23" width="21" bestFit="1" customWidth="1"/>
    <col min="24" max="24" width="14.5703125" bestFit="1" customWidth="1"/>
    <col min="25" max="25" width="38.5703125" bestFit="1" customWidth="1"/>
    <col min="26" max="26" width="11" bestFit="1" customWidth="1"/>
    <col min="27" max="27" width="23.42578125" bestFit="1" customWidth="1"/>
    <col min="28" max="28" width="14.5703125" bestFit="1" customWidth="1"/>
    <col min="29" max="29" width="28.140625" bestFit="1" customWidth="1"/>
    <col min="30" max="30" width="12.85546875" bestFit="1" customWidth="1"/>
    <col min="31" max="31" width="31.5703125" bestFit="1" customWidth="1"/>
    <col min="32" max="32" width="15.85546875" bestFit="1" customWidth="1"/>
    <col min="33" max="33" width="24.85546875" bestFit="1" customWidth="1"/>
    <col min="34" max="34" width="41.42578125" customWidth="1"/>
    <col min="35" max="35" width="34.5703125" bestFit="1" customWidth="1"/>
    <col min="36" max="36" width="12.42578125" bestFit="1" customWidth="1"/>
    <col min="37" max="37" width="13.42578125" bestFit="1" customWidth="1"/>
    <col min="38" max="38" width="14.5703125" bestFit="1" customWidth="1"/>
    <col min="39" max="39" width="21" bestFit="1" customWidth="1"/>
    <col min="40" max="40" width="32.140625" bestFit="1" customWidth="1"/>
    <col min="41" max="41" width="22" bestFit="1" customWidth="1"/>
    <col min="42" max="42" width="16.28515625" bestFit="1" customWidth="1"/>
    <col min="43" max="43" width="14.5703125" bestFit="1" customWidth="1"/>
    <col min="44" max="44" width="15" bestFit="1" customWidth="1"/>
    <col min="45" max="45" width="21.42578125" bestFit="1" customWidth="1"/>
    <col min="46" max="47" width="23.5703125" bestFit="1" customWidth="1"/>
    <col min="48" max="48" width="30.5703125" bestFit="1" customWidth="1"/>
    <col min="49" max="49" width="22.42578125" bestFit="1" customWidth="1"/>
    <col min="50" max="50" width="31.5703125" bestFit="1" customWidth="1"/>
    <col min="51" max="52" width="24.5703125" bestFit="1" customWidth="1"/>
    <col min="53" max="53" width="11" bestFit="1" customWidth="1"/>
    <col min="54" max="54" width="10" bestFit="1" customWidth="1"/>
    <col min="55" max="55" width="7.85546875" bestFit="1" customWidth="1"/>
    <col min="56" max="56" width="15" bestFit="1" customWidth="1"/>
    <col min="57" max="57" width="24.28515625" bestFit="1" customWidth="1"/>
    <col min="58" max="58" width="11.42578125" bestFit="1" customWidth="1"/>
    <col min="59" max="59" width="20.28515625" bestFit="1" customWidth="1"/>
    <col min="60" max="60" width="10.28515625" bestFit="1" customWidth="1"/>
    <col min="61" max="61" width="13.140625" bestFit="1" customWidth="1"/>
    <col min="62" max="62" width="11.7109375" bestFit="1" customWidth="1"/>
    <col min="63" max="63" width="17.7109375" bestFit="1" customWidth="1"/>
    <col min="64" max="64" width="12.5703125" bestFit="1" customWidth="1"/>
    <col min="65" max="65" width="13.85546875" bestFit="1" customWidth="1"/>
    <col min="66" max="69" width="14.28515625" bestFit="1" customWidth="1"/>
    <col min="70" max="70" width="24.28515625" bestFit="1" customWidth="1"/>
    <col min="71" max="71" width="24" bestFit="1" customWidth="1"/>
    <col min="72" max="72" width="21" bestFit="1" customWidth="1"/>
  </cols>
  <sheetData>
    <row r="1" spans="1:7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</row>
    <row r="2" spans="1:72" x14ac:dyDescent="0.25">
      <c r="A2" t="s">
        <v>260</v>
      </c>
      <c r="B2" t="s">
        <v>229</v>
      </c>
      <c r="C2" t="s">
        <v>228</v>
      </c>
      <c r="D2" t="s">
        <v>272</v>
      </c>
      <c r="E2" s="4" t="s">
        <v>273</v>
      </c>
      <c r="F2" t="s">
        <v>274</v>
      </c>
      <c r="G2" t="s">
        <v>275</v>
      </c>
      <c r="H2" t="s">
        <v>276</v>
      </c>
      <c r="I2" t="s">
        <v>277</v>
      </c>
      <c r="J2" t="s">
        <v>278</v>
      </c>
      <c r="K2" t="s">
        <v>279</v>
      </c>
      <c r="L2" t="s">
        <v>280</v>
      </c>
      <c r="M2" t="s">
        <v>281</v>
      </c>
      <c r="N2" t="s">
        <v>242</v>
      </c>
      <c r="O2" t="s">
        <v>3</v>
      </c>
      <c r="P2" t="s">
        <v>282</v>
      </c>
      <c r="Q2" t="s">
        <v>5</v>
      </c>
      <c r="R2" t="s">
        <v>283</v>
      </c>
      <c r="S2" t="s">
        <v>284</v>
      </c>
      <c r="T2" t="s">
        <v>285</v>
      </c>
      <c r="U2" t="s">
        <v>286</v>
      </c>
      <c r="V2" t="s">
        <v>47</v>
      </c>
      <c r="W2" t="s">
        <v>50</v>
      </c>
      <c r="X2" t="s">
        <v>287</v>
      </c>
      <c r="Y2" t="s">
        <v>288</v>
      </c>
      <c r="Z2" t="s">
        <v>29</v>
      </c>
      <c r="AA2" t="s">
        <v>30</v>
      </c>
      <c r="AB2" t="s">
        <v>289</v>
      </c>
      <c r="AC2" t="s">
        <v>290</v>
      </c>
      <c r="AD2" t="s">
        <v>7</v>
      </c>
      <c r="AE2" t="s">
        <v>291</v>
      </c>
      <c r="AF2" t="s">
        <v>292</v>
      </c>
      <c r="AG2" t="s">
        <v>293</v>
      </c>
      <c r="AH2" t="s">
        <v>294</v>
      </c>
      <c r="AI2" t="s">
        <v>6</v>
      </c>
      <c r="AJ2" t="s">
        <v>295</v>
      </c>
      <c r="AK2" t="s">
        <v>8</v>
      </c>
      <c r="AL2" t="s">
        <v>9</v>
      </c>
      <c r="AM2" t="s">
        <v>296</v>
      </c>
      <c r="AN2" t="s">
        <v>297</v>
      </c>
      <c r="AO2" t="s">
        <v>298</v>
      </c>
      <c r="AP2" t="s">
        <v>299</v>
      </c>
      <c r="AQ2" t="s">
        <v>2</v>
      </c>
      <c r="AR2" t="s">
        <v>223</v>
      </c>
      <c r="AS2" t="s">
        <v>300</v>
      </c>
      <c r="AT2" t="s">
        <v>301</v>
      </c>
      <c r="AU2" t="s">
        <v>302</v>
      </c>
      <c r="AV2" t="s">
        <v>303</v>
      </c>
      <c r="AW2" t="s">
        <v>304</v>
      </c>
      <c r="AX2" t="s">
        <v>305</v>
      </c>
      <c r="AY2" t="s">
        <v>306</v>
      </c>
      <c r="AZ2" t="s">
        <v>307</v>
      </c>
      <c r="BA2" t="s">
        <v>308</v>
      </c>
      <c r="BB2" t="s">
        <v>15</v>
      </c>
      <c r="BC2" t="s">
        <v>309</v>
      </c>
      <c r="BD2" t="s">
        <v>12</v>
      </c>
      <c r="BE2" t="s">
        <v>310</v>
      </c>
      <c r="BF2" t="s">
        <v>311</v>
      </c>
      <c r="BG2" t="s">
        <v>312</v>
      </c>
      <c r="BH2" t="s">
        <v>313</v>
      </c>
      <c r="BI2" t="s">
        <v>216</v>
      </c>
      <c r="BJ2" t="s">
        <v>215</v>
      </c>
      <c r="BK2" t="s">
        <v>314</v>
      </c>
      <c r="BL2" t="s">
        <v>217</v>
      </c>
      <c r="BM2" t="s">
        <v>214</v>
      </c>
      <c r="BN2" t="s">
        <v>213</v>
      </c>
      <c r="BO2" t="s">
        <v>212</v>
      </c>
      <c r="BP2" t="s">
        <v>211</v>
      </c>
      <c r="BQ2" t="s">
        <v>210</v>
      </c>
      <c r="BR2" t="s">
        <v>207</v>
      </c>
      <c r="BS2" t="s">
        <v>315</v>
      </c>
      <c r="BT2" t="s">
        <v>316</v>
      </c>
    </row>
    <row r="3" spans="1:72" x14ac:dyDescent="0.25">
      <c r="A3">
        <v>1</v>
      </c>
      <c r="B3">
        <v>1</v>
      </c>
      <c r="C3">
        <v>2</v>
      </c>
      <c r="E3" s="4">
        <v>1</v>
      </c>
      <c r="F3">
        <v>1</v>
      </c>
      <c r="G3">
        <v>10000000</v>
      </c>
      <c r="H3">
        <v>0</v>
      </c>
      <c r="I3">
        <v>500000</v>
      </c>
      <c r="J3">
        <v>2000000</v>
      </c>
      <c r="K3">
        <v>365</v>
      </c>
      <c r="L3">
        <v>5479.4520547945203</v>
      </c>
      <c r="M3">
        <v>12500000</v>
      </c>
      <c r="N3">
        <v>0</v>
      </c>
      <c r="O3" t="s">
        <v>49</v>
      </c>
      <c r="P3" t="s">
        <v>204</v>
      </c>
      <c r="Q3" t="s">
        <v>204</v>
      </c>
      <c r="S3" t="s">
        <v>204</v>
      </c>
      <c r="T3" t="s">
        <v>204</v>
      </c>
      <c r="U3">
        <v>61981</v>
      </c>
      <c r="V3" t="s">
        <v>44</v>
      </c>
      <c r="W3" t="s">
        <v>48</v>
      </c>
      <c r="X3" t="s">
        <v>204</v>
      </c>
      <c r="Y3" t="s">
        <v>204</v>
      </c>
      <c r="Z3" t="s">
        <v>51</v>
      </c>
      <c r="AA3" t="s">
        <v>150</v>
      </c>
      <c r="AB3">
        <v>25</v>
      </c>
      <c r="AC3" t="s">
        <v>330</v>
      </c>
      <c r="AD3">
        <v>2116</v>
      </c>
      <c r="AE3">
        <v>2116</v>
      </c>
      <c r="AF3" t="s">
        <v>204</v>
      </c>
      <c r="AG3" t="s">
        <v>204</v>
      </c>
      <c r="AH3" t="s">
        <v>475</v>
      </c>
      <c r="AI3" t="s">
        <v>331</v>
      </c>
      <c r="AJ3">
        <v>21165123</v>
      </c>
      <c r="AK3">
        <v>42.348438000000002</v>
      </c>
      <c r="AL3">
        <v>-71.076521999999997</v>
      </c>
      <c r="AM3" t="s">
        <v>329</v>
      </c>
      <c r="AN3" t="s">
        <v>476</v>
      </c>
      <c r="AO3" t="s">
        <v>332</v>
      </c>
      <c r="AP3" t="s">
        <v>328</v>
      </c>
      <c r="AQ3" s="8">
        <v>43466</v>
      </c>
      <c r="AR3" s="8">
        <v>43831</v>
      </c>
      <c r="AS3">
        <v>315</v>
      </c>
      <c r="AT3">
        <v>116</v>
      </c>
      <c r="AU3">
        <v>100</v>
      </c>
      <c r="AV3" t="s">
        <v>319</v>
      </c>
      <c r="AW3">
        <v>315</v>
      </c>
      <c r="AX3" t="s">
        <v>319</v>
      </c>
      <c r="AY3">
        <v>116</v>
      </c>
      <c r="AZ3">
        <v>100</v>
      </c>
      <c r="BA3">
        <v>1</v>
      </c>
      <c r="BB3">
        <v>1980</v>
      </c>
      <c r="BC3">
        <v>7</v>
      </c>
      <c r="BD3" t="s">
        <v>204</v>
      </c>
      <c r="BE3" t="s">
        <v>204</v>
      </c>
      <c r="BF3">
        <v>1</v>
      </c>
      <c r="BG3" t="s">
        <v>320</v>
      </c>
      <c r="BH3" t="s">
        <v>204</v>
      </c>
      <c r="BI3" s="7">
        <v>43634.455080439817</v>
      </c>
      <c r="BJ3" s="7">
        <v>43634.455100150466</v>
      </c>
      <c r="BK3">
        <v>1065353216</v>
      </c>
      <c r="BL3" t="s">
        <v>205</v>
      </c>
      <c r="BR3" t="s">
        <v>477</v>
      </c>
      <c r="BS3">
        <v>0</v>
      </c>
      <c r="BT3" t="s">
        <v>204</v>
      </c>
    </row>
    <row r="4" spans="1:72" x14ac:dyDescent="0.25">
      <c r="A4">
        <v>2</v>
      </c>
      <c r="B4">
        <v>1</v>
      </c>
      <c r="C4">
        <v>2</v>
      </c>
      <c r="E4" s="4">
        <v>2</v>
      </c>
      <c r="F4">
        <v>2</v>
      </c>
      <c r="G4">
        <v>15000000</v>
      </c>
      <c r="H4">
        <v>0</v>
      </c>
      <c r="I4">
        <v>1000000</v>
      </c>
      <c r="J4">
        <v>2500000</v>
      </c>
      <c r="K4">
        <v>365</v>
      </c>
      <c r="L4">
        <v>6849.3150684931497</v>
      </c>
      <c r="M4">
        <v>18500000</v>
      </c>
      <c r="N4">
        <v>0</v>
      </c>
      <c r="O4" t="s">
        <v>49</v>
      </c>
      <c r="P4" t="s">
        <v>204</v>
      </c>
      <c r="Q4" t="s">
        <v>204</v>
      </c>
      <c r="S4" t="s">
        <v>204</v>
      </c>
      <c r="T4" t="s">
        <v>204</v>
      </c>
      <c r="U4">
        <v>92306</v>
      </c>
      <c r="V4" t="s">
        <v>44</v>
      </c>
      <c r="W4" t="s">
        <v>48</v>
      </c>
      <c r="X4" t="s">
        <v>204</v>
      </c>
      <c r="Y4" t="s">
        <v>204</v>
      </c>
      <c r="Z4" t="s">
        <v>45</v>
      </c>
      <c r="AA4" t="s">
        <v>148</v>
      </c>
      <c r="AB4">
        <v>75</v>
      </c>
      <c r="AC4" t="s">
        <v>323</v>
      </c>
      <c r="AD4">
        <v>94133</v>
      </c>
      <c r="AE4">
        <v>94133</v>
      </c>
      <c r="AF4" t="s">
        <v>204</v>
      </c>
      <c r="AG4" t="s">
        <v>204</v>
      </c>
      <c r="AJ4" t="s">
        <v>204</v>
      </c>
      <c r="AK4">
        <v>37.800178000000002</v>
      </c>
      <c r="AL4">
        <v>-122.4104</v>
      </c>
      <c r="AM4" t="s">
        <v>327</v>
      </c>
      <c r="AN4" t="s">
        <v>322</v>
      </c>
      <c r="AO4" t="s">
        <v>324</v>
      </c>
      <c r="AP4" t="s">
        <v>318</v>
      </c>
      <c r="AQ4" s="8">
        <v>43466</v>
      </c>
      <c r="AR4" s="8">
        <v>43831</v>
      </c>
      <c r="AS4">
        <v>311</v>
      </c>
      <c r="AT4">
        <v>100</v>
      </c>
      <c r="AU4">
        <v>100</v>
      </c>
      <c r="AV4" t="s">
        <v>319</v>
      </c>
      <c r="AW4">
        <v>311</v>
      </c>
      <c r="AX4" t="s">
        <v>319</v>
      </c>
      <c r="AY4">
        <v>100</v>
      </c>
      <c r="AZ4">
        <v>100</v>
      </c>
      <c r="BA4">
        <v>1</v>
      </c>
      <c r="BB4">
        <v>1975</v>
      </c>
      <c r="BC4">
        <v>2</v>
      </c>
      <c r="BD4" t="s">
        <v>204</v>
      </c>
      <c r="BE4" t="s">
        <v>204</v>
      </c>
      <c r="BF4">
        <v>1</v>
      </c>
      <c r="BG4" t="s">
        <v>320</v>
      </c>
      <c r="BH4" t="s">
        <v>204</v>
      </c>
      <c r="BI4" s="7">
        <v>43634.455081168984</v>
      </c>
      <c r="BJ4" s="7">
        <v>43634.455100543979</v>
      </c>
      <c r="BK4">
        <v>1065353216</v>
      </c>
      <c r="BL4" t="s">
        <v>205</v>
      </c>
      <c r="BR4" t="s">
        <v>478</v>
      </c>
      <c r="BS4">
        <v>0</v>
      </c>
      <c r="BT4" t="s">
        <v>204</v>
      </c>
    </row>
    <row r="5" spans="1:72" x14ac:dyDescent="0.25">
      <c r="A5">
        <v>3</v>
      </c>
      <c r="B5">
        <v>1</v>
      </c>
      <c r="C5">
        <v>2</v>
      </c>
      <c r="E5" s="4">
        <v>3</v>
      </c>
      <c r="F5">
        <v>3</v>
      </c>
      <c r="G5">
        <v>50000000</v>
      </c>
      <c r="H5">
        <v>0</v>
      </c>
      <c r="I5">
        <v>10000000</v>
      </c>
      <c r="J5">
        <v>5000000</v>
      </c>
      <c r="K5">
        <v>365</v>
      </c>
      <c r="L5">
        <v>13698.630136986299</v>
      </c>
      <c r="M5">
        <v>65000000</v>
      </c>
      <c r="N5">
        <v>0</v>
      </c>
      <c r="O5" t="s">
        <v>49</v>
      </c>
      <c r="P5" t="s">
        <v>204</v>
      </c>
      <c r="Q5" t="s">
        <v>204</v>
      </c>
      <c r="S5" t="s">
        <v>204</v>
      </c>
      <c r="T5" t="s">
        <v>204</v>
      </c>
      <c r="U5">
        <v>51427</v>
      </c>
      <c r="V5" t="s">
        <v>44</v>
      </c>
      <c r="W5" t="s">
        <v>48</v>
      </c>
      <c r="X5" t="s">
        <v>204</v>
      </c>
      <c r="Y5" t="s">
        <v>204</v>
      </c>
      <c r="Z5" t="s">
        <v>149</v>
      </c>
      <c r="AA5" t="s">
        <v>143</v>
      </c>
      <c r="AB5">
        <v>86</v>
      </c>
      <c r="AC5" t="s">
        <v>142</v>
      </c>
      <c r="AD5">
        <v>33170</v>
      </c>
      <c r="AE5">
        <v>33170</v>
      </c>
      <c r="AF5" t="s">
        <v>204</v>
      </c>
      <c r="AG5" t="s">
        <v>204</v>
      </c>
      <c r="AJ5" t="s">
        <v>204</v>
      </c>
      <c r="AK5">
        <v>25.553799999999999</v>
      </c>
      <c r="AL5">
        <v>-80.497069999999994</v>
      </c>
      <c r="AM5" t="s">
        <v>204</v>
      </c>
      <c r="AN5" t="s">
        <v>325</v>
      </c>
      <c r="AO5" t="s">
        <v>326</v>
      </c>
      <c r="AP5" t="s">
        <v>318</v>
      </c>
      <c r="AQ5" s="8">
        <v>43466</v>
      </c>
      <c r="AR5" s="8">
        <v>43831</v>
      </c>
      <c r="AS5">
        <v>311</v>
      </c>
      <c r="AT5">
        <v>100</v>
      </c>
      <c r="AU5">
        <v>100</v>
      </c>
      <c r="AV5" t="s">
        <v>319</v>
      </c>
      <c r="AW5">
        <v>311</v>
      </c>
      <c r="AX5" t="s">
        <v>319</v>
      </c>
      <c r="AY5">
        <v>100</v>
      </c>
      <c r="AZ5">
        <v>100</v>
      </c>
      <c r="BA5">
        <v>1</v>
      </c>
      <c r="BB5">
        <v>0</v>
      </c>
      <c r="BC5">
        <v>0</v>
      </c>
      <c r="BD5" t="s">
        <v>204</v>
      </c>
      <c r="BE5" t="s">
        <v>204</v>
      </c>
      <c r="BF5">
        <v>1</v>
      </c>
      <c r="BG5" t="s">
        <v>320</v>
      </c>
      <c r="BH5" t="s">
        <v>204</v>
      </c>
      <c r="BI5" s="7">
        <v>43634.455081168984</v>
      </c>
      <c r="BJ5" s="7">
        <v>43634.455100543979</v>
      </c>
      <c r="BK5">
        <v>1065353216</v>
      </c>
      <c r="BL5" t="s">
        <v>205</v>
      </c>
      <c r="BR5" t="s">
        <v>479</v>
      </c>
      <c r="BS5">
        <v>0</v>
      </c>
      <c r="BT5" t="s">
        <v>204</v>
      </c>
    </row>
    <row r="6" spans="1:72" x14ac:dyDescent="0.25">
      <c r="A6">
        <v>4</v>
      </c>
      <c r="B6">
        <v>2</v>
      </c>
      <c r="C6">
        <v>3</v>
      </c>
      <c r="E6" s="4" t="s">
        <v>480</v>
      </c>
      <c r="F6">
        <v>1</v>
      </c>
      <c r="G6">
        <v>10000000</v>
      </c>
      <c r="H6">
        <v>0</v>
      </c>
      <c r="I6">
        <v>500000</v>
      </c>
      <c r="J6">
        <v>2000000</v>
      </c>
      <c r="K6">
        <v>365</v>
      </c>
      <c r="L6">
        <v>5479.4520547945203</v>
      </c>
      <c r="M6">
        <v>12500000</v>
      </c>
      <c r="N6">
        <v>0</v>
      </c>
      <c r="O6" t="s">
        <v>49</v>
      </c>
      <c r="P6" t="s">
        <v>204</v>
      </c>
      <c r="Q6" t="s">
        <v>204</v>
      </c>
      <c r="S6" t="s">
        <v>204</v>
      </c>
      <c r="T6" t="s">
        <v>204</v>
      </c>
      <c r="U6">
        <v>61981</v>
      </c>
      <c r="V6" t="s">
        <v>44</v>
      </c>
      <c r="W6" t="s">
        <v>48</v>
      </c>
      <c r="X6" t="s">
        <v>204</v>
      </c>
      <c r="Y6" t="s">
        <v>204</v>
      </c>
      <c r="Z6" t="s">
        <v>51</v>
      </c>
      <c r="AA6" t="s">
        <v>150</v>
      </c>
      <c r="AB6">
        <v>25</v>
      </c>
      <c r="AC6" t="s">
        <v>330</v>
      </c>
      <c r="AD6">
        <v>2116</v>
      </c>
      <c r="AE6">
        <v>2116</v>
      </c>
      <c r="AF6" t="s">
        <v>204</v>
      </c>
      <c r="AG6" t="s">
        <v>204</v>
      </c>
      <c r="AH6" t="s">
        <v>475</v>
      </c>
      <c r="AI6" t="s">
        <v>331</v>
      </c>
      <c r="AJ6" t="s">
        <v>204</v>
      </c>
      <c r="AK6">
        <v>42.348438000000002</v>
      </c>
      <c r="AL6">
        <v>-71.076521999999997</v>
      </c>
      <c r="AM6" t="s">
        <v>204</v>
      </c>
      <c r="AN6" t="s">
        <v>204</v>
      </c>
      <c r="AO6" t="s">
        <v>317</v>
      </c>
      <c r="AP6" t="s">
        <v>318</v>
      </c>
      <c r="AQ6" s="8">
        <v>43466</v>
      </c>
      <c r="AR6" s="8">
        <v>43831</v>
      </c>
      <c r="AS6">
        <v>315</v>
      </c>
      <c r="AT6">
        <v>116</v>
      </c>
      <c r="AU6">
        <v>100</v>
      </c>
      <c r="AV6" t="s">
        <v>319</v>
      </c>
      <c r="AW6">
        <v>315</v>
      </c>
      <c r="AX6" t="s">
        <v>319</v>
      </c>
      <c r="AY6">
        <v>116</v>
      </c>
      <c r="AZ6">
        <v>100</v>
      </c>
      <c r="BA6">
        <v>1</v>
      </c>
      <c r="BB6">
        <v>1980</v>
      </c>
      <c r="BC6">
        <v>7</v>
      </c>
      <c r="BD6" t="s">
        <v>204</v>
      </c>
      <c r="BE6" t="s">
        <v>204</v>
      </c>
      <c r="BF6">
        <v>1</v>
      </c>
      <c r="BG6" t="s">
        <v>320</v>
      </c>
      <c r="BH6" t="s">
        <v>204</v>
      </c>
      <c r="BI6" s="7">
        <v>43637.720234641201</v>
      </c>
      <c r="BJ6" s="7">
        <v>43637.7203071412</v>
      </c>
      <c r="BK6">
        <v>1065353216</v>
      </c>
      <c r="BL6" t="s">
        <v>205</v>
      </c>
      <c r="BR6" t="s">
        <v>481</v>
      </c>
      <c r="BS6">
        <v>0</v>
      </c>
      <c r="BT6" t="s">
        <v>204</v>
      </c>
    </row>
    <row r="7" spans="1:72" x14ac:dyDescent="0.25">
      <c r="A7">
        <v>5</v>
      </c>
      <c r="B7">
        <v>2</v>
      </c>
      <c r="C7">
        <v>3</v>
      </c>
      <c r="E7" s="4" t="s">
        <v>482</v>
      </c>
      <c r="F7">
        <v>1</v>
      </c>
      <c r="G7">
        <v>10000000</v>
      </c>
      <c r="H7">
        <v>0</v>
      </c>
      <c r="I7">
        <v>500000</v>
      </c>
      <c r="J7">
        <v>2000000</v>
      </c>
      <c r="K7">
        <v>365</v>
      </c>
      <c r="L7">
        <v>5479.4520547945203</v>
      </c>
      <c r="M7">
        <v>12500000</v>
      </c>
      <c r="N7">
        <v>0</v>
      </c>
      <c r="O7" t="s">
        <v>49</v>
      </c>
      <c r="P7" t="s">
        <v>204</v>
      </c>
      <c r="Q7" t="s">
        <v>204</v>
      </c>
      <c r="S7" t="s">
        <v>204</v>
      </c>
      <c r="T7" t="s">
        <v>204</v>
      </c>
      <c r="U7">
        <v>61981</v>
      </c>
      <c r="V7" t="s">
        <v>44</v>
      </c>
      <c r="W7" t="s">
        <v>48</v>
      </c>
      <c r="X7" t="s">
        <v>204</v>
      </c>
      <c r="Y7" t="s">
        <v>204</v>
      </c>
      <c r="Z7" t="s">
        <v>51</v>
      </c>
      <c r="AA7" t="s">
        <v>150</v>
      </c>
      <c r="AB7">
        <v>25</v>
      </c>
      <c r="AC7" t="s">
        <v>330</v>
      </c>
      <c r="AD7">
        <v>2116</v>
      </c>
      <c r="AE7">
        <v>2116</v>
      </c>
      <c r="AF7" t="s">
        <v>204</v>
      </c>
      <c r="AG7" t="s">
        <v>204</v>
      </c>
      <c r="AH7" t="s">
        <v>475</v>
      </c>
      <c r="AI7" t="s">
        <v>331</v>
      </c>
      <c r="AJ7" t="s">
        <v>204</v>
      </c>
      <c r="AK7">
        <v>42.348438000000002</v>
      </c>
      <c r="AL7">
        <v>-71.076521999999997</v>
      </c>
      <c r="AM7" t="s">
        <v>204</v>
      </c>
      <c r="AN7" t="s">
        <v>204</v>
      </c>
      <c r="AO7" t="s">
        <v>317</v>
      </c>
      <c r="AP7" t="s">
        <v>318</v>
      </c>
      <c r="AQ7" s="8">
        <v>43466</v>
      </c>
      <c r="AR7" s="8">
        <v>43831</v>
      </c>
      <c r="AS7">
        <v>315</v>
      </c>
      <c r="AT7">
        <v>116</v>
      </c>
      <c r="AU7">
        <v>100</v>
      </c>
      <c r="AV7" t="s">
        <v>319</v>
      </c>
      <c r="AW7">
        <v>315</v>
      </c>
      <c r="AX7" t="s">
        <v>319</v>
      </c>
      <c r="AY7">
        <v>116</v>
      </c>
      <c r="AZ7">
        <v>100</v>
      </c>
      <c r="BA7">
        <v>1</v>
      </c>
      <c r="BB7">
        <v>1980</v>
      </c>
      <c r="BC7">
        <v>7</v>
      </c>
      <c r="BD7" t="s">
        <v>204</v>
      </c>
      <c r="BE7" t="s">
        <v>204</v>
      </c>
      <c r="BF7">
        <v>1</v>
      </c>
      <c r="BG7" t="s">
        <v>320</v>
      </c>
      <c r="BH7" t="s">
        <v>204</v>
      </c>
      <c r="BI7" s="7">
        <v>43637.720235532404</v>
      </c>
      <c r="BJ7" s="7">
        <v>43637.720307523145</v>
      </c>
      <c r="BK7">
        <v>1065353216</v>
      </c>
      <c r="BL7" t="s">
        <v>205</v>
      </c>
      <c r="BR7" t="s">
        <v>483</v>
      </c>
      <c r="BS7">
        <v>0</v>
      </c>
      <c r="BT7" t="s">
        <v>204</v>
      </c>
    </row>
    <row r="8" spans="1:72" x14ac:dyDescent="0.25">
      <c r="A8">
        <v>6</v>
      </c>
      <c r="B8">
        <v>2</v>
      </c>
      <c r="C8">
        <v>3</v>
      </c>
      <c r="E8" s="4" t="s">
        <v>484</v>
      </c>
      <c r="F8">
        <v>1</v>
      </c>
      <c r="G8">
        <v>10000000</v>
      </c>
      <c r="H8">
        <v>0</v>
      </c>
      <c r="I8">
        <v>500000</v>
      </c>
      <c r="J8">
        <v>2000000</v>
      </c>
      <c r="K8">
        <v>365</v>
      </c>
      <c r="L8">
        <v>5479.4520547945203</v>
      </c>
      <c r="M8">
        <v>12500000</v>
      </c>
      <c r="N8">
        <v>0</v>
      </c>
      <c r="O8" t="s">
        <v>49</v>
      </c>
      <c r="P8" t="s">
        <v>204</v>
      </c>
      <c r="Q8" t="s">
        <v>204</v>
      </c>
      <c r="S8" t="s">
        <v>204</v>
      </c>
      <c r="T8" t="s">
        <v>204</v>
      </c>
      <c r="U8">
        <v>61981</v>
      </c>
      <c r="V8" t="s">
        <v>44</v>
      </c>
      <c r="W8" t="s">
        <v>48</v>
      </c>
      <c r="X8" t="s">
        <v>204</v>
      </c>
      <c r="Y8" t="s">
        <v>204</v>
      </c>
      <c r="Z8" t="s">
        <v>51</v>
      </c>
      <c r="AA8" t="s">
        <v>150</v>
      </c>
      <c r="AB8">
        <v>25</v>
      </c>
      <c r="AC8" t="s">
        <v>330</v>
      </c>
      <c r="AD8">
        <v>2116</v>
      </c>
      <c r="AE8">
        <v>2116</v>
      </c>
      <c r="AF8" t="s">
        <v>204</v>
      </c>
      <c r="AG8" t="s">
        <v>204</v>
      </c>
      <c r="AH8" t="s">
        <v>475</v>
      </c>
      <c r="AI8" t="s">
        <v>331</v>
      </c>
      <c r="AJ8" t="s">
        <v>204</v>
      </c>
      <c r="AK8">
        <v>42.348438000000002</v>
      </c>
      <c r="AL8">
        <v>-71.076521999999997</v>
      </c>
      <c r="AM8" t="s">
        <v>204</v>
      </c>
      <c r="AN8" t="s">
        <v>204</v>
      </c>
      <c r="AO8" t="s">
        <v>317</v>
      </c>
      <c r="AP8" t="s">
        <v>318</v>
      </c>
      <c r="AQ8" s="8">
        <v>43466</v>
      </c>
      <c r="AR8" s="8">
        <v>43831</v>
      </c>
      <c r="AS8">
        <v>315</v>
      </c>
      <c r="AT8">
        <v>116</v>
      </c>
      <c r="AU8">
        <v>100</v>
      </c>
      <c r="AV8" t="s">
        <v>319</v>
      </c>
      <c r="AW8">
        <v>315</v>
      </c>
      <c r="AX8" t="s">
        <v>319</v>
      </c>
      <c r="AY8">
        <v>116</v>
      </c>
      <c r="AZ8">
        <v>100</v>
      </c>
      <c r="BA8">
        <v>1</v>
      </c>
      <c r="BB8">
        <v>1980</v>
      </c>
      <c r="BC8">
        <v>7</v>
      </c>
      <c r="BD8" t="s">
        <v>204</v>
      </c>
      <c r="BE8" t="s">
        <v>204</v>
      </c>
      <c r="BF8">
        <v>1</v>
      </c>
      <c r="BG8" t="s">
        <v>320</v>
      </c>
      <c r="BH8" t="s">
        <v>204</v>
      </c>
      <c r="BI8" s="7">
        <v>43637.720235532404</v>
      </c>
      <c r="BJ8" s="7">
        <v>43637.720307523145</v>
      </c>
      <c r="BK8">
        <v>1065353216</v>
      </c>
      <c r="BL8" t="s">
        <v>205</v>
      </c>
      <c r="BR8" t="s">
        <v>485</v>
      </c>
      <c r="BS8">
        <v>0</v>
      </c>
      <c r="BT8" t="s">
        <v>204</v>
      </c>
    </row>
    <row r="9" spans="1:72" x14ac:dyDescent="0.25">
      <c r="A9">
        <v>7</v>
      </c>
      <c r="B9">
        <v>2</v>
      </c>
      <c r="C9">
        <v>3</v>
      </c>
      <c r="E9" s="4" t="s">
        <v>486</v>
      </c>
      <c r="F9">
        <v>1</v>
      </c>
      <c r="G9">
        <v>10000000</v>
      </c>
      <c r="H9">
        <v>0</v>
      </c>
      <c r="I9">
        <v>500000</v>
      </c>
      <c r="J9">
        <v>2000000</v>
      </c>
      <c r="K9">
        <v>365</v>
      </c>
      <c r="L9">
        <v>5479.4520547945203</v>
      </c>
      <c r="M9">
        <v>12500000</v>
      </c>
      <c r="N9">
        <v>0</v>
      </c>
      <c r="O9" t="s">
        <v>49</v>
      </c>
      <c r="P9" t="s">
        <v>204</v>
      </c>
      <c r="Q9" t="s">
        <v>204</v>
      </c>
      <c r="S9" t="s">
        <v>204</v>
      </c>
      <c r="T9" t="s">
        <v>204</v>
      </c>
      <c r="U9">
        <v>61981</v>
      </c>
      <c r="V9" t="s">
        <v>44</v>
      </c>
      <c r="W9" t="s">
        <v>48</v>
      </c>
      <c r="X9" t="s">
        <v>204</v>
      </c>
      <c r="Y9" t="s">
        <v>204</v>
      </c>
      <c r="Z9" t="s">
        <v>51</v>
      </c>
      <c r="AA9" t="s">
        <v>150</v>
      </c>
      <c r="AB9">
        <v>25</v>
      </c>
      <c r="AC9" t="s">
        <v>330</v>
      </c>
      <c r="AD9">
        <v>2116</v>
      </c>
      <c r="AE9">
        <v>2116</v>
      </c>
      <c r="AF9" t="s">
        <v>204</v>
      </c>
      <c r="AG9" t="s">
        <v>204</v>
      </c>
      <c r="AH9" t="s">
        <v>475</v>
      </c>
      <c r="AI9" t="s">
        <v>331</v>
      </c>
      <c r="AJ9" t="s">
        <v>204</v>
      </c>
      <c r="AK9">
        <v>42.348438000000002</v>
      </c>
      <c r="AL9">
        <v>-71.076521999999997</v>
      </c>
      <c r="AM9" t="s">
        <v>204</v>
      </c>
      <c r="AN9" t="s">
        <v>204</v>
      </c>
      <c r="AO9" t="s">
        <v>317</v>
      </c>
      <c r="AP9" t="s">
        <v>318</v>
      </c>
      <c r="AQ9" s="8">
        <v>43466</v>
      </c>
      <c r="AR9" s="8">
        <v>43831</v>
      </c>
      <c r="AS9">
        <v>315</v>
      </c>
      <c r="AT9">
        <v>116</v>
      </c>
      <c r="AU9">
        <v>100</v>
      </c>
      <c r="AV9" t="s">
        <v>319</v>
      </c>
      <c r="AW9">
        <v>315</v>
      </c>
      <c r="AX9" t="s">
        <v>319</v>
      </c>
      <c r="AY9">
        <v>116</v>
      </c>
      <c r="AZ9">
        <v>100</v>
      </c>
      <c r="BA9">
        <v>1</v>
      </c>
      <c r="BB9">
        <v>1980</v>
      </c>
      <c r="BC9">
        <v>7</v>
      </c>
      <c r="BD9" t="s">
        <v>204</v>
      </c>
      <c r="BE9" t="s">
        <v>204</v>
      </c>
      <c r="BF9">
        <v>1</v>
      </c>
      <c r="BG9" t="s">
        <v>320</v>
      </c>
      <c r="BH9" t="s">
        <v>204</v>
      </c>
      <c r="BI9" s="7">
        <v>43637.720235532404</v>
      </c>
      <c r="BJ9" s="7">
        <v>43637.720307523145</v>
      </c>
      <c r="BK9">
        <v>1065353216</v>
      </c>
      <c r="BL9" t="s">
        <v>205</v>
      </c>
      <c r="BR9" t="s">
        <v>487</v>
      </c>
      <c r="BS9">
        <v>0</v>
      </c>
      <c r="BT9" t="s">
        <v>204</v>
      </c>
    </row>
    <row r="10" spans="1:72" x14ac:dyDescent="0.25">
      <c r="A10">
        <v>8</v>
      </c>
      <c r="B10">
        <v>2</v>
      </c>
      <c r="C10">
        <v>3</v>
      </c>
      <c r="E10" s="4" t="s">
        <v>488</v>
      </c>
      <c r="F10">
        <v>2</v>
      </c>
      <c r="G10">
        <v>15000000</v>
      </c>
      <c r="H10">
        <v>0</v>
      </c>
      <c r="I10">
        <v>1000000</v>
      </c>
      <c r="J10">
        <v>2500000</v>
      </c>
      <c r="K10">
        <v>365</v>
      </c>
      <c r="L10">
        <v>6849.3150684931497</v>
      </c>
      <c r="M10">
        <v>18500000</v>
      </c>
      <c r="N10">
        <v>0</v>
      </c>
      <c r="O10" t="s">
        <v>49</v>
      </c>
      <c r="P10" t="s">
        <v>204</v>
      </c>
      <c r="Q10" t="s">
        <v>204</v>
      </c>
      <c r="S10" t="s">
        <v>204</v>
      </c>
      <c r="T10" t="s">
        <v>204</v>
      </c>
      <c r="U10">
        <v>92306</v>
      </c>
      <c r="V10" t="s">
        <v>44</v>
      </c>
      <c r="W10" t="s">
        <v>48</v>
      </c>
      <c r="X10" t="s">
        <v>204</v>
      </c>
      <c r="Y10" t="s">
        <v>204</v>
      </c>
      <c r="Z10" t="s">
        <v>45</v>
      </c>
      <c r="AA10" t="s">
        <v>148</v>
      </c>
      <c r="AB10">
        <v>75</v>
      </c>
      <c r="AC10" t="s">
        <v>323</v>
      </c>
      <c r="AD10">
        <v>94133</v>
      </c>
      <c r="AE10">
        <v>94133</v>
      </c>
      <c r="AF10" t="s">
        <v>204</v>
      </c>
      <c r="AG10" t="s">
        <v>204</v>
      </c>
      <c r="AJ10" t="s">
        <v>204</v>
      </c>
      <c r="AK10">
        <v>37.800178000000002</v>
      </c>
      <c r="AL10">
        <v>-122.4104</v>
      </c>
      <c r="AM10" t="s">
        <v>204</v>
      </c>
      <c r="AN10" t="s">
        <v>204</v>
      </c>
      <c r="AO10" t="s">
        <v>317</v>
      </c>
      <c r="AP10" t="s">
        <v>318</v>
      </c>
      <c r="AQ10" s="8">
        <v>43466</v>
      </c>
      <c r="AR10" s="8">
        <v>43831</v>
      </c>
      <c r="AS10">
        <v>311</v>
      </c>
      <c r="AT10">
        <v>100</v>
      </c>
      <c r="AU10">
        <v>100</v>
      </c>
      <c r="AV10" t="s">
        <v>319</v>
      </c>
      <c r="AW10">
        <v>311</v>
      </c>
      <c r="AX10" t="s">
        <v>319</v>
      </c>
      <c r="AY10">
        <v>100</v>
      </c>
      <c r="AZ10">
        <v>100</v>
      </c>
      <c r="BA10">
        <v>1</v>
      </c>
      <c r="BB10">
        <v>1975</v>
      </c>
      <c r="BC10">
        <v>2</v>
      </c>
      <c r="BD10" t="s">
        <v>204</v>
      </c>
      <c r="BE10" t="s">
        <v>204</v>
      </c>
      <c r="BF10">
        <v>1</v>
      </c>
      <c r="BG10" t="s">
        <v>320</v>
      </c>
      <c r="BH10" t="s">
        <v>204</v>
      </c>
      <c r="BI10" s="7">
        <v>43637.720235532404</v>
      </c>
      <c r="BJ10" s="7">
        <v>43637.720307523145</v>
      </c>
      <c r="BK10">
        <v>1065353216</v>
      </c>
      <c r="BL10" t="s">
        <v>205</v>
      </c>
      <c r="BR10" t="s">
        <v>489</v>
      </c>
      <c r="BS10">
        <v>0</v>
      </c>
      <c r="BT10" t="s">
        <v>204</v>
      </c>
    </row>
    <row r="11" spans="1:72" x14ac:dyDescent="0.25">
      <c r="A11">
        <v>9</v>
      </c>
      <c r="B11">
        <v>2</v>
      </c>
      <c r="C11">
        <v>3</v>
      </c>
      <c r="E11" s="4" t="s">
        <v>490</v>
      </c>
      <c r="F11">
        <v>2</v>
      </c>
      <c r="G11">
        <v>15000000</v>
      </c>
      <c r="H11">
        <v>0</v>
      </c>
      <c r="I11">
        <v>1000000</v>
      </c>
      <c r="J11">
        <v>2500000</v>
      </c>
      <c r="K11">
        <v>365</v>
      </c>
      <c r="L11">
        <v>6849.3150684931497</v>
      </c>
      <c r="M11">
        <v>18500000</v>
      </c>
      <c r="N11">
        <v>0</v>
      </c>
      <c r="O11" t="s">
        <v>49</v>
      </c>
      <c r="P11" t="s">
        <v>204</v>
      </c>
      <c r="Q11" t="s">
        <v>204</v>
      </c>
      <c r="S11" t="s">
        <v>204</v>
      </c>
      <c r="T11" t="s">
        <v>204</v>
      </c>
      <c r="U11">
        <v>92306</v>
      </c>
      <c r="V11" t="s">
        <v>44</v>
      </c>
      <c r="W11" t="s">
        <v>48</v>
      </c>
      <c r="X11" t="s">
        <v>204</v>
      </c>
      <c r="Y11" t="s">
        <v>204</v>
      </c>
      <c r="Z11" t="s">
        <v>45</v>
      </c>
      <c r="AA11" t="s">
        <v>148</v>
      </c>
      <c r="AB11">
        <v>75</v>
      </c>
      <c r="AC11" t="s">
        <v>323</v>
      </c>
      <c r="AD11">
        <v>94133</v>
      </c>
      <c r="AE11">
        <v>94133</v>
      </c>
      <c r="AF11" t="s">
        <v>204</v>
      </c>
      <c r="AG11" t="s">
        <v>204</v>
      </c>
      <c r="AJ11" t="s">
        <v>204</v>
      </c>
      <c r="AK11">
        <v>37.800178000000002</v>
      </c>
      <c r="AL11">
        <v>-122.4104</v>
      </c>
      <c r="AM11" t="s">
        <v>204</v>
      </c>
      <c r="AN11" t="s">
        <v>204</v>
      </c>
      <c r="AO11" t="s">
        <v>317</v>
      </c>
      <c r="AP11" t="s">
        <v>318</v>
      </c>
      <c r="AQ11" s="8">
        <v>43466</v>
      </c>
      <c r="AR11" s="8">
        <v>43831</v>
      </c>
      <c r="AS11">
        <v>311</v>
      </c>
      <c r="AT11">
        <v>100</v>
      </c>
      <c r="AU11">
        <v>100</v>
      </c>
      <c r="AV11" t="s">
        <v>319</v>
      </c>
      <c r="AW11">
        <v>311</v>
      </c>
      <c r="AX11" t="s">
        <v>319</v>
      </c>
      <c r="AY11">
        <v>100</v>
      </c>
      <c r="AZ11">
        <v>100</v>
      </c>
      <c r="BA11">
        <v>1</v>
      </c>
      <c r="BB11">
        <v>1975</v>
      </c>
      <c r="BC11">
        <v>2</v>
      </c>
      <c r="BD11" t="s">
        <v>204</v>
      </c>
      <c r="BE11" t="s">
        <v>204</v>
      </c>
      <c r="BF11">
        <v>1</v>
      </c>
      <c r="BG11" t="s">
        <v>320</v>
      </c>
      <c r="BH11" t="s">
        <v>204</v>
      </c>
      <c r="BI11" s="7">
        <v>43637.720235532404</v>
      </c>
      <c r="BJ11" s="7">
        <v>43637.720307523145</v>
      </c>
      <c r="BK11">
        <v>1065353216</v>
      </c>
      <c r="BL11" t="s">
        <v>205</v>
      </c>
      <c r="BR11" t="s">
        <v>491</v>
      </c>
      <c r="BS11">
        <v>0</v>
      </c>
      <c r="BT11" t="s">
        <v>204</v>
      </c>
    </row>
    <row r="12" spans="1:72" x14ac:dyDescent="0.25">
      <c r="A12">
        <v>10</v>
      </c>
      <c r="B12">
        <v>2</v>
      </c>
      <c r="C12">
        <v>3</v>
      </c>
      <c r="E12" s="4" t="s">
        <v>492</v>
      </c>
      <c r="F12">
        <v>2</v>
      </c>
      <c r="G12">
        <v>15000000</v>
      </c>
      <c r="H12">
        <v>0</v>
      </c>
      <c r="I12">
        <v>1000000</v>
      </c>
      <c r="J12">
        <v>2500000</v>
      </c>
      <c r="K12">
        <v>365</v>
      </c>
      <c r="L12">
        <v>6849.3150684931497</v>
      </c>
      <c r="M12">
        <v>18500000</v>
      </c>
      <c r="N12">
        <v>0</v>
      </c>
      <c r="O12" t="s">
        <v>49</v>
      </c>
      <c r="P12" t="s">
        <v>204</v>
      </c>
      <c r="Q12" t="s">
        <v>204</v>
      </c>
      <c r="S12" t="s">
        <v>204</v>
      </c>
      <c r="T12" t="s">
        <v>204</v>
      </c>
      <c r="U12">
        <v>92306</v>
      </c>
      <c r="V12" t="s">
        <v>44</v>
      </c>
      <c r="W12" t="s">
        <v>48</v>
      </c>
      <c r="X12" t="s">
        <v>204</v>
      </c>
      <c r="Y12" t="s">
        <v>204</v>
      </c>
      <c r="Z12" t="s">
        <v>45</v>
      </c>
      <c r="AA12" t="s">
        <v>148</v>
      </c>
      <c r="AB12">
        <v>75</v>
      </c>
      <c r="AC12" t="s">
        <v>323</v>
      </c>
      <c r="AD12">
        <v>94133</v>
      </c>
      <c r="AE12">
        <v>94133</v>
      </c>
      <c r="AF12" t="s">
        <v>204</v>
      </c>
      <c r="AG12" t="s">
        <v>204</v>
      </c>
      <c r="AJ12" t="s">
        <v>204</v>
      </c>
      <c r="AK12">
        <v>37.800178000000002</v>
      </c>
      <c r="AL12">
        <v>-122.4104</v>
      </c>
      <c r="AM12" t="s">
        <v>204</v>
      </c>
      <c r="AN12" t="s">
        <v>204</v>
      </c>
      <c r="AO12" t="s">
        <v>317</v>
      </c>
      <c r="AP12" t="s">
        <v>318</v>
      </c>
      <c r="AQ12" s="8">
        <v>43466</v>
      </c>
      <c r="AR12" s="8">
        <v>43831</v>
      </c>
      <c r="AS12">
        <v>311</v>
      </c>
      <c r="AT12">
        <v>100</v>
      </c>
      <c r="AU12">
        <v>100</v>
      </c>
      <c r="AV12" t="s">
        <v>319</v>
      </c>
      <c r="AW12">
        <v>311</v>
      </c>
      <c r="AX12" t="s">
        <v>319</v>
      </c>
      <c r="AY12">
        <v>100</v>
      </c>
      <c r="AZ12">
        <v>100</v>
      </c>
      <c r="BA12">
        <v>1</v>
      </c>
      <c r="BB12">
        <v>1975</v>
      </c>
      <c r="BC12">
        <v>2</v>
      </c>
      <c r="BD12" t="s">
        <v>204</v>
      </c>
      <c r="BE12" t="s">
        <v>204</v>
      </c>
      <c r="BF12">
        <v>1</v>
      </c>
      <c r="BG12" t="s">
        <v>320</v>
      </c>
      <c r="BH12" t="s">
        <v>204</v>
      </c>
      <c r="BI12" s="7">
        <v>43637.720235729168</v>
      </c>
      <c r="BJ12" s="7">
        <v>43637.720307523145</v>
      </c>
      <c r="BK12">
        <v>1065353216</v>
      </c>
      <c r="BL12" t="s">
        <v>205</v>
      </c>
      <c r="BR12" t="s">
        <v>493</v>
      </c>
      <c r="BS12">
        <v>0</v>
      </c>
      <c r="BT12" t="s">
        <v>204</v>
      </c>
    </row>
    <row r="13" spans="1:72" x14ac:dyDescent="0.25">
      <c r="A13">
        <v>11</v>
      </c>
      <c r="B13">
        <v>2</v>
      </c>
      <c r="C13">
        <v>3</v>
      </c>
      <c r="E13" s="4" t="s">
        <v>494</v>
      </c>
      <c r="F13">
        <v>2</v>
      </c>
      <c r="G13">
        <v>15000000</v>
      </c>
      <c r="H13">
        <v>0</v>
      </c>
      <c r="I13">
        <v>1000000</v>
      </c>
      <c r="J13">
        <v>2500000</v>
      </c>
      <c r="K13">
        <v>365</v>
      </c>
      <c r="L13">
        <v>6849.3150684931497</v>
      </c>
      <c r="M13">
        <v>18500000</v>
      </c>
      <c r="N13">
        <v>0</v>
      </c>
      <c r="O13" t="s">
        <v>49</v>
      </c>
      <c r="P13" t="s">
        <v>204</v>
      </c>
      <c r="Q13" t="s">
        <v>204</v>
      </c>
      <c r="S13" t="s">
        <v>204</v>
      </c>
      <c r="T13" t="s">
        <v>204</v>
      </c>
      <c r="U13">
        <v>92306</v>
      </c>
      <c r="V13" t="s">
        <v>44</v>
      </c>
      <c r="W13" t="s">
        <v>48</v>
      </c>
      <c r="X13" t="s">
        <v>204</v>
      </c>
      <c r="Y13" t="s">
        <v>204</v>
      </c>
      <c r="Z13" t="s">
        <v>45</v>
      </c>
      <c r="AA13" t="s">
        <v>148</v>
      </c>
      <c r="AB13">
        <v>75</v>
      </c>
      <c r="AC13" t="s">
        <v>323</v>
      </c>
      <c r="AD13">
        <v>94133</v>
      </c>
      <c r="AE13">
        <v>94133</v>
      </c>
      <c r="AF13" t="s">
        <v>204</v>
      </c>
      <c r="AG13" t="s">
        <v>204</v>
      </c>
      <c r="AJ13" t="s">
        <v>204</v>
      </c>
      <c r="AK13">
        <v>37.800178000000002</v>
      </c>
      <c r="AL13">
        <v>-122.4104</v>
      </c>
      <c r="AM13" t="s">
        <v>204</v>
      </c>
      <c r="AN13" t="s">
        <v>204</v>
      </c>
      <c r="AO13" t="s">
        <v>317</v>
      </c>
      <c r="AP13" t="s">
        <v>318</v>
      </c>
      <c r="AQ13" s="8">
        <v>43466</v>
      </c>
      <c r="AR13" s="8">
        <v>43831</v>
      </c>
      <c r="AS13">
        <v>311</v>
      </c>
      <c r="AT13">
        <v>100</v>
      </c>
      <c r="AU13">
        <v>100</v>
      </c>
      <c r="AV13" t="s">
        <v>319</v>
      </c>
      <c r="AW13">
        <v>311</v>
      </c>
      <c r="AX13" t="s">
        <v>319</v>
      </c>
      <c r="AY13">
        <v>100</v>
      </c>
      <c r="AZ13">
        <v>100</v>
      </c>
      <c r="BA13">
        <v>1</v>
      </c>
      <c r="BB13">
        <v>1975</v>
      </c>
      <c r="BC13">
        <v>2</v>
      </c>
      <c r="BD13" t="s">
        <v>204</v>
      </c>
      <c r="BE13" t="s">
        <v>204</v>
      </c>
      <c r="BF13">
        <v>1</v>
      </c>
      <c r="BG13" t="s">
        <v>320</v>
      </c>
      <c r="BH13" t="s">
        <v>204</v>
      </c>
      <c r="BI13" s="7">
        <v>43637.720235729168</v>
      </c>
      <c r="BJ13" s="7">
        <v>43637.720307523145</v>
      </c>
      <c r="BK13">
        <v>1065353216</v>
      </c>
      <c r="BL13" t="s">
        <v>205</v>
      </c>
      <c r="BR13" t="s">
        <v>495</v>
      </c>
      <c r="BS13">
        <v>0</v>
      </c>
      <c r="BT13" t="s">
        <v>204</v>
      </c>
    </row>
    <row r="14" spans="1:72" x14ac:dyDescent="0.25">
      <c r="A14">
        <v>12</v>
      </c>
      <c r="B14">
        <v>2</v>
      </c>
      <c r="C14">
        <v>3</v>
      </c>
      <c r="E14" s="4" t="s">
        <v>496</v>
      </c>
      <c r="F14">
        <v>3</v>
      </c>
      <c r="G14">
        <v>50000000</v>
      </c>
      <c r="H14">
        <v>0</v>
      </c>
      <c r="I14">
        <v>10000000</v>
      </c>
      <c r="J14">
        <v>5000000</v>
      </c>
      <c r="K14">
        <v>365</v>
      </c>
      <c r="L14">
        <v>13698.630136986299</v>
      </c>
      <c r="M14">
        <v>65000000</v>
      </c>
      <c r="N14">
        <v>0</v>
      </c>
      <c r="O14" t="s">
        <v>49</v>
      </c>
      <c r="P14" t="s">
        <v>204</v>
      </c>
      <c r="Q14" t="s">
        <v>204</v>
      </c>
      <c r="S14" t="s">
        <v>204</v>
      </c>
      <c r="T14" t="s">
        <v>204</v>
      </c>
      <c r="U14">
        <v>51427</v>
      </c>
      <c r="V14" t="s">
        <v>44</v>
      </c>
      <c r="W14" t="s">
        <v>48</v>
      </c>
      <c r="X14" t="s">
        <v>204</v>
      </c>
      <c r="Y14" t="s">
        <v>204</v>
      </c>
      <c r="Z14" t="s">
        <v>149</v>
      </c>
      <c r="AA14" t="s">
        <v>143</v>
      </c>
      <c r="AB14">
        <v>86</v>
      </c>
      <c r="AC14" t="s">
        <v>142</v>
      </c>
      <c r="AD14">
        <v>33170</v>
      </c>
      <c r="AE14">
        <v>33170</v>
      </c>
      <c r="AF14" t="s">
        <v>204</v>
      </c>
      <c r="AG14" t="s">
        <v>204</v>
      </c>
      <c r="AJ14" t="s">
        <v>204</v>
      </c>
      <c r="AK14">
        <v>25.553799999999999</v>
      </c>
      <c r="AL14">
        <v>-80.497069999999994</v>
      </c>
      <c r="AM14" t="s">
        <v>204</v>
      </c>
      <c r="AN14" t="s">
        <v>204</v>
      </c>
      <c r="AO14" t="s">
        <v>317</v>
      </c>
      <c r="AP14" t="s">
        <v>318</v>
      </c>
      <c r="AQ14" s="8">
        <v>43466</v>
      </c>
      <c r="AR14" s="8">
        <v>43831</v>
      </c>
      <c r="AS14">
        <v>311</v>
      </c>
      <c r="AT14">
        <v>100</v>
      </c>
      <c r="AU14">
        <v>100</v>
      </c>
      <c r="AV14" t="s">
        <v>319</v>
      </c>
      <c r="AW14">
        <v>311</v>
      </c>
      <c r="AX14" t="s">
        <v>319</v>
      </c>
      <c r="AY14">
        <v>100</v>
      </c>
      <c r="AZ14">
        <v>100</v>
      </c>
      <c r="BA14">
        <v>1</v>
      </c>
      <c r="BB14">
        <v>0</v>
      </c>
      <c r="BC14">
        <v>0</v>
      </c>
      <c r="BD14" t="s">
        <v>204</v>
      </c>
      <c r="BE14" t="s">
        <v>204</v>
      </c>
      <c r="BF14">
        <v>1</v>
      </c>
      <c r="BG14" t="s">
        <v>320</v>
      </c>
      <c r="BH14" t="s">
        <v>204</v>
      </c>
      <c r="BI14" s="7">
        <v>43637.720235729168</v>
      </c>
      <c r="BJ14" s="7">
        <v>43637.720307523145</v>
      </c>
      <c r="BK14">
        <v>1065353216</v>
      </c>
      <c r="BL14" t="s">
        <v>205</v>
      </c>
      <c r="BR14" t="s">
        <v>497</v>
      </c>
      <c r="BS14">
        <v>0</v>
      </c>
      <c r="BT14" t="s">
        <v>204</v>
      </c>
    </row>
    <row r="15" spans="1:72" x14ac:dyDescent="0.25">
      <c r="A15">
        <v>13</v>
      </c>
      <c r="B15">
        <v>2</v>
      </c>
      <c r="C15">
        <v>3</v>
      </c>
      <c r="E15" s="4" t="s">
        <v>498</v>
      </c>
      <c r="F15">
        <v>3</v>
      </c>
      <c r="G15">
        <v>50000000</v>
      </c>
      <c r="H15">
        <v>0</v>
      </c>
      <c r="I15">
        <v>10000000</v>
      </c>
      <c r="J15">
        <v>5000000</v>
      </c>
      <c r="K15">
        <v>365</v>
      </c>
      <c r="L15">
        <v>13698.630136986299</v>
      </c>
      <c r="M15">
        <v>65000000</v>
      </c>
      <c r="N15">
        <v>0</v>
      </c>
      <c r="O15" t="s">
        <v>49</v>
      </c>
      <c r="P15" t="s">
        <v>204</v>
      </c>
      <c r="Q15" t="s">
        <v>204</v>
      </c>
      <c r="S15" t="s">
        <v>204</v>
      </c>
      <c r="T15" t="s">
        <v>204</v>
      </c>
      <c r="U15">
        <v>51427</v>
      </c>
      <c r="V15" t="s">
        <v>44</v>
      </c>
      <c r="W15" t="s">
        <v>48</v>
      </c>
      <c r="X15" t="s">
        <v>204</v>
      </c>
      <c r="Y15" t="s">
        <v>204</v>
      </c>
      <c r="Z15" t="s">
        <v>149</v>
      </c>
      <c r="AA15" t="s">
        <v>143</v>
      </c>
      <c r="AB15">
        <v>86</v>
      </c>
      <c r="AC15" t="s">
        <v>142</v>
      </c>
      <c r="AD15">
        <v>33170</v>
      </c>
      <c r="AE15">
        <v>33170</v>
      </c>
      <c r="AF15" t="s">
        <v>204</v>
      </c>
      <c r="AG15" t="s">
        <v>204</v>
      </c>
      <c r="AJ15" t="s">
        <v>204</v>
      </c>
      <c r="AK15">
        <v>25.553799999999999</v>
      </c>
      <c r="AL15">
        <v>-80.497069999999994</v>
      </c>
      <c r="AM15" t="s">
        <v>204</v>
      </c>
      <c r="AN15" t="s">
        <v>204</v>
      </c>
      <c r="AO15" t="s">
        <v>317</v>
      </c>
      <c r="AP15" t="s">
        <v>318</v>
      </c>
      <c r="AQ15" s="8">
        <v>43466</v>
      </c>
      <c r="AR15" s="8">
        <v>43831</v>
      </c>
      <c r="AS15">
        <v>311</v>
      </c>
      <c r="AT15">
        <v>100</v>
      </c>
      <c r="AU15">
        <v>100</v>
      </c>
      <c r="AV15" t="s">
        <v>319</v>
      </c>
      <c r="AW15">
        <v>311</v>
      </c>
      <c r="AX15" t="s">
        <v>319</v>
      </c>
      <c r="AY15">
        <v>100</v>
      </c>
      <c r="AZ15">
        <v>100</v>
      </c>
      <c r="BA15">
        <v>1</v>
      </c>
      <c r="BB15">
        <v>0</v>
      </c>
      <c r="BC15">
        <v>0</v>
      </c>
      <c r="BD15" t="s">
        <v>204</v>
      </c>
      <c r="BE15" t="s">
        <v>204</v>
      </c>
      <c r="BF15">
        <v>1</v>
      </c>
      <c r="BG15" t="s">
        <v>320</v>
      </c>
      <c r="BH15" t="s">
        <v>204</v>
      </c>
      <c r="BI15" s="7">
        <v>43637.720235729168</v>
      </c>
      <c r="BJ15" s="7">
        <v>43637.720307523145</v>
      </c>
      <c r="BK15">
        <v>1065353216</v>
      </c>
      <c r="BL15" t="s">
        <v>205</v>
      </c>
      <c r="BR15" t="s">
        <v>499</v>
      </c>
      <c r="BS15">
        <v>0</v>
      </c>
      <c r="BT15" t="s">
        <v>204</v>
      </c>
    </row>
    <row r="16" spans="1:72" x14ac:dyDescent="0.25">
      <c r="A16">
        <v>14</v>
      </c>
      <c r="B16">
        <v>2</v>
      </c>
      <c r="C16">
        <v>3</v>
      </c>
      <c r="E16" s="4" t="s">
        <v>500</v>
      </c>
      <c r="F16">
        <v>3</v>
      </c>
      <c r="G16">
        <v>50000000</v>
      </c>
      <c r="H16">
        <v>0</v>
      </c>
      <c r="I16">
        <v>10000000</v>
      </c>
      <c r="J16">
        <v>5000000</v>
      </c>
      <c r="K16">
        <v>365</v>
      </c>
      <c r="L16">
        <v>13698.630136986299</v>
      </c>
      <c r="M16">
        <v>65000000</v>
      </c>
      <c r="N16">
        <v>0</v>
      </c>
      <c r="O16" t="s">
        <v>49</v>
      </c>
      <c r="P16" t="s">
        <v>204</v>
      </c>
      <c r="Q16" t="s">
        <v>204</v>
      </c>
      <c r="S16" t="s">
        <v>204</v>
      </c>
      <c r="T16" t="s">
        <v>204</v>
      </c>
      <c r="U16">
        <v>51427</v>
      </c>
      <c r="V16" t="s">
        <v>44</v>
      </c>
      <c r="W16" t="s">
        <v>48</v>
      </c>
      <c r="X16" t="s">
        <v>204</v>
      </c>
      <c r="Y16" t="s">
        <v>204</v>
      </c>
      <c r="Z16" t="s">
        <v>149</v>
      </c>
      <c r="AA16" t="s">
        <v>143</v>
      </c>
      <c r="AB16">
        <v>86</v>
      </c>
      <c r="AC16" t="s">
        <v>142</v>
      </c>
      <c r="AD16">
        <v>33170</v>
      </c>
      <c r="AE16">
        <v>33170</v>
      </c>
      <c r="AF16" t="s">
        <v>204</v>
      </c>
      <c r="AG16" t="s">
        <v>204</v>
      </c>
      <c r="AJ16" t="s">
        <v>204</v>
      </c>
      <c r="AK16">
        <v>25.553799999999999</v>
      </c>
      <c r="AL16">
        <v>-80.497069999999994</v>
      </c>
      <c r="AM16" t="s">
        <v>204</v>
      </c>
      <c r="AN16" t="s">
        <v>204</v>
      </c>
      <c r="AO16" t="s">
        <v>317</v>
      </c>
      <c r="AP16" t="s">
        <v>318</v>
      </c>
      <c r="AQ16" s="8">
        <v>43466</v>
      </c>
      <c r="AR16" s="8">
        <v>43831</v>
      </c>
      <c r="AS16">
        <v>311</v>
      </c>
      <c r="AT16">
        <v>100</v>
      </c>
      <c r="AU16">
        <v>100</v>
      </c>
      <c r="AV16" t="s">
        <v>319</v>
      </c>
      <c r="AW16">
        <v>311</v>
      </c>
      <c r="AX16" t="s">
        <v>319</v>
      </c>
      <c r="AY16">
        <v>100</v>
      </c>
      <c r="AZ16">
        <v>100</v>
      </c>
      <c r="BA16">
        <v>1</v>
      </c>
      <c r="BB16">
        <v>0</v>
      </c>
      <c r="BC16">
        <v>0</v>
      </c>
      <c r="BD16" t="s">
        <v>204</v>
      </c>
      <c r="BE16" t="s">
        <v>204</v>
      </c>
      <c r="BF16">
        <v>1</v>
      </c>
      <c r="BG16" t="s">
        <v>320</v>
      </c>
      <c r="BH16" t="s">
        <v>204</v>
      </c>
      <c r="BI16" s="7">
        <v>43637.720235729168</v>
      </c>
      <c r="BJ16" s="7">
        <v>43637.720307523145</v>
      </c>
      <c r="BK16">
        <v>1065353216</v>
      </c>
      <c r="BL16" t="s">
        <v>205</v>
      </c>
      <c r="BR16" t="s">
        <v>501</v>
      </c>
      <c r="BS16">
        <v>0</v>
      </c>
      <c r="BT16" t="s">
        <v>204</v>
      </c>
    </row>
    <row r="17" spans="1:72" x14ac:dyDescent="0.25">
      <c r="A17">
        <v>15</v>
      </c>
      <c r="B17">
        <v>2</v>
      </c>
      <c r="C17">
        <v>3</v>
      </c>
      <c r="E17" s="4" t="s">
        <v>502</v>
      </c>
      <c r="F17">
        <v>3</v>
      </c>
      <c r="G17">
        <v>50000000</v>
      </c>
      <c r="H17">
        <v>0</v>
      </c>
      <c r="I17">
        <v>10000000</v>
      </c>
      <c r="J17">
        <v>5000000</v>
      </c>
      <c r="K17">
        <v>365</v>
      </c>
      <c r="L17">
        <v>13698.630136986299</v>
      </c>
      <c r="M17">
        <v>65000000</v>
      </c>
      <c r="N17">
        <v>0</v>
      </c>
      <c r="O17" t="s">
        <v>49</v>
      </c>
      <c r="P17" t="s">
        <v>204</v>
      </c>
      <c r="Q17" t="s">
        <v>204</v>
      </c>
      <c r="S17" t="s">
        <v>204</v>
      </c>
      <c r="T17" t="s">
        <v>204</v>
      </c>
      <c r="U17">
        <v>51427</v>
      </c>
      <c r="V17" t="s">
        <v>44</v>
      </c>
      <c r="W17" t="s">
        <v>48</v>
      </c>
      <c r="X17" t="s">
        <v>204</v>
      </c>
      <c r="Y17" t="s">
        <v>204</v>
      </c>
      <c r="Z17" t="s">
        <v>149</v>
      </c>
      <c r="AA17" t="s">
        <v>143</v>
      </c>
      <c r="AB17">
        <v>86</v>
      </c>
      <c r="AC17" t="s">
        <v>142</v>
      </c>
      <c r="AD17">
        <v>33170</v>
      </c>
      <c r="AE17">
        <v>33170</v>
      </c>
      <c r="AF17" t="s">
        <v>204</v>
      </c>
      <c r="AG17" t="s">
        <v>204</v>
      </c>
      <c r="AJ17" t="s">
        <v>204</v>
      </c>
      <c r="AK17">
        <v>25.553799999999999</v>
      </c>
      <c r="AL17">
        <v>-80.497069999999994</v>
      </c>
      <c r="AM17" t="s">
        <v>204</v>
      </c>
      <c r="AN17" t="s">
        <v>204</v>
      </c>
      <c r="AO17" t="s">
        <v>317</v>
      </c>
      <c r="AP17" t="s">
        <v>318</v>
      </c>
      <c r="AQ17" s="8">
        <v>43466</v>
      </c>
      <c r="AR17" s="8">
        <v>43831</v>
      </c>
      <c r="AS17">
        <v>311</v>
      </c>
      <c r="AT17">
        <v>100</v>
      </c>
      <c r="AU17">
        <v>100</v>
      </c>
      <c r="AV17" t="s">
        <v>319</v>
      </c>
      <c r="AW17">
        <v>311</v>
      </c>
      <c r="AX17" t="s">
        <v>319</v>
      </c>
      <c r="AY17">
        <v>100</v>
      </c>
      <c r="AZ17">
        <v>100</v>
      </c>
      <c r="BA17">
        <v>1</v>
      </c>
      <c r="BB17">
        <v>0</v>
      </c>
      <c r="BC17">
        <v>0</v>
      </c>
      <c r="BD17" t="s">
        <v>204</v>
      </c>
      <c r="BE17" t="s">
        <v>204</v>
      </c>
      <c r="BF17">
        <v>1</v>
      </c>
      <c r="BG17" t="s">
        <v>320</v>
      </c>
      <c r="BH17" t="s">
        <v>204</v>
      </c>
      <c r="BI17" s="7">
        <v>43637.720235729168</v>
      </c>
      <c r="BJ17" s="7">
        <v>43637.720307523145</v>
      </c>
      <c r="BK17">
        <v>1065353216</v>
      </c>
      <c r="BL17" t="s">
        <v>205</v>
      </c>
      <c r="BR17" t="s">
        <v>503</v>
      </c>
      <c r="BS17">
        <v>0</v>
      </c>
      <c r="BT17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0B48-952B-4E93-BA79-415AA76B9DC3}">
  <dimension ref="A1:S25"/>
  <sheetViews>
    <sheetView zoomScale="70" zoomScaleNormal="70" workbookViewId="0">
      <selection activeCell="B14" sqref="B14"/>
    </sheetView>
  </sheetViews>
  <sheetFormatPr defaultRowHeight="15" x14ac:dyDescent="0.25"/>
  <cols>
    <col min="1" max="2" width="13" bestFit="1" customWidth="1"/>
    <col min="3" max="3" width="12.85546875" bestFit="1" customWidth="1"/>
    <col min="4" max="4" width="13.85546875" bestFit="1" customWidth="1"/>
    <col min="5" max="5" width="23.140625" bestFit="1" customWidth="1"/>
    <col min="6" max="6" width="15.42578125" bestFit="1" customWidth="1"/>
    <col min="7" max="7" width="11.140625" bestFit="1" customWidth="1"/>
    <col min="8" max="8" width="6.85546875" bestFit="1" customWidth="1"/>
    <col min="9" max="9" width="10" bestFit="1" customWidth="1"/>
    <col min="10" max="10" width="8.7109375" bestFit="1" customWidth="1"/>
    <col min="11" max="11" width="21.7109375" bestFit="1" customWidth="1"/>
    <col min="12" max="12" width="12.42578125" bestFit="1" customWidth="1"/>
    <col min="13" max="15" width="12.85546875" bestFit="1" customWidth="1"/>
    <col min="16" max="16" width="15" bestFit="1" customWidth="1"/>
    <col min="17" max="17" width="14" bestFit="1" customWidth="1"/>
    <col min="18" max="18" width="14.42578125" bestFit="1" customWidth="1"/>
    <col min="19" max="19" width="24.28515625" bestFit="1" customWidth="1"/>
  </cols>
  <sheetData>
    <row r="1" spans="1:19" x14ac:dyDescent="0.25">
      <c r="A1" t="s">
        <v>259</v>
      </c>
      <c r="B1" t="s">
        <v>260</v>
      </c>
      <c r="C1" t="s">
        <v>229</v>
      </c>
      <c r="D1" t="s">
        <v>224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239</v>
      </c>
      <c r="L1" t="s">
        <v>240</v>
      </c>
      <c r="M1" t="s">
        <v>241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207</v>
      </c>
    </row>
    <row r="2" spans="1:19" s="49" customFormat="1" x14ac:dyDescent="0.25">
      <c r="A2" s="48">
        <v>1</v>
      </c>
      <c r="B2" s="49">
        <v>1</v>
      </c>
      <c r="C2" s="49">
        <v>1</v>
      </c>
      <c r="D2" s="49">
        <v>139916</v>
      </c>
      <c r="E2" s="49" t="s">
        <v>603</v>
      </c>
      <c r="F2" s="49" t="s">
        <v>147</v>
      </c>
      <c r="G2" s="49">
        <v>2500000</v>
      </c>
      <c r="H2" s="49">
        <v>0</v>
      </c>
      <c r="I2" s="49">
        <v>0</v>
      </c>
      <c r="J2" s="49">
        <v>0</v>
      </c>
      <c r="K2" s="49" t="s">
        <v>271</v>
      </c>
      <c r="L2" s="49">
        <v>10000</v>
      </c>
      <c r="M2" s="49">
        <v>0</v>
      </c>
      <c r="N2" s="49">
        <v>5000</v>
      </c>
      <c r="O2" s="49">
        <v>7500</v>
      </c>
      <c r="P2" s="49">
        <v>0</v>
      </c>
      <c r="Q2" s="49">
        <v>1</v>
      </c>
      <c r="R2" s="49">
        <v>1</v>
      </c>
      <c r="S2" s="49" t="s">
        <v>451</v>
      </c>
    </row>
    <row r="3" spans="1:19" s="51" customFormat="1" x14ac:dyDescent="0.25">
      <c r="A3" s="50">
        <v>2</v>
      </c>
      <c r="B3" s="51">
        <v>1</v>
      </c>
      <c r="C3" s="51">
        <v>1</v>
      </c>
      <c r="D3" s="51">
        <v>4369</v>
      </c>
      <c r="E3" s="51" t="s">
        <v>605</v>
      </c>
      <c r="F3" s="51" t="s">
        <v>146</v>
      </c>
      <c r="G3" s="51">
        <v>0</v>
      </c>
      <c r="H3" s="51">
        <v>0</v>
      </c>
      <c r="I3" s="51">
        <v>0</v>
      </c>
      <c r="J3" s="51">
        <v>0</v>
      </c>
      <c r="K3" s="51" t="s">
        <v>146</v>
      </c>
      <c r="L3" s="51">
        <v>0</v>
      </c>
      <c r="M3" s="51">
        <v>0</v>
      </c>
      <c r="N3" s="51">
        <v>0</v>
      </c>
      <c r="O3" s="51">
        <v>0</v>
      </c>
      <c r="P3" s="51">
        <v>0</v>
      </c>
      <c r="Q3" s="51">
        <v>1</v>
      </c>
      <c r="R3" s="51">
        <v>1</v>
      </c>
      <c r="S3" s="51" t="s">
        <v>452</v>
      </c>
    </row>
    <row r="4" spans="1:19" s="51" customFormat="1" x14ac:dyDescent="0.25">
      <c r="A4" s="50">
        <v>3</v>
      </c>
      <c r="B4" s="51">
        <v>1</v>
      </c>
      <c r="C4" s="51">
        <v>1</v>
      </c>
      <c r="D4" s="51">
        <v>2048</v>
      </c>
      <c r="E4" s="51" t="s">
        <v>604</v>
      </c>
      <c r="F4" s="51" t="s">
        <v>146</v>
      </c>
      <c r="G4" s="51">
        <v>0</v>
      </c>
      <c r="H4" s="51">
        <v>0</v>
      </c>
      <c r="I4" s="51">
        <v>0</v>
      </c>
      <c r="J4" s="51">
        <v>0</v>
      </c>
      <c r="K4" s="51" t="s">
        <v>146</v>
      </c>
      <c r="L4" s="51">
        <v>0</v>
      </c>
      <c r="M4" s="51">
        <v>0</v>
      </c>
      <c r="N4" s="51">
        <v>0</v>
      </c>
      <c r="O4" s="51">
        <v>0</v>
      </c>
      <c r="P4" s="51">
        <v>0</v>
      </c>
      <c r="Q4" s="51">
        <v>1</v>
      </c>
      <c r="R4" s="51">
        <v>1</v>
      </c>
      <c r="S4" s="51" t="s">
        <v>453</v>
      </c>
    </row>
    <row r="5" spans="1:19" s="51" customFormat="1" x14ac:dyDescent="0.25">
      <c r="A5" s="50">
        <v>4</v>
      </c>
      <c r="B5" s="51">
        <v>1</v>
      </c>
      <c r="C5" s="51">
        <v>1</v>
      </c>
      <c r="D5" s="55">
        <v>65634</v>
      </c>
      <c r="E5" s="3" t="s">
        <v>606</v>
      </c>
      <c r="F5" s="51" t="s">
        <v>146</v>
      </c>
      <c r="G5" s="51">
        <v>0</v>
      </c>
      <c r="H5" s="51">
        <v>0</v>
      </c>
      <c r="I5" s="51">
        <v>0</v>
      </c>
      <c r="J5" s="51">
        <v>0</v>
      </c>
      <c r="K5" s="51" t="s">
        <v>146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1">
        <v>1</v>
      </c>
      <c r="R5" s="51">
        <v>1</v>
      </c>
      <c r="S5" s="51" t="s">
        <v>454</v>
      </c>
    </row>
    <row r="6" spans="1:19" s="51" customFormat="1" x14ac:dyDescent="0.25">
      <c r="A6" s="50">
        <v>5</v>
      </c>
      <c r="B6" s="51">
        <v>2</v>
      </c>
      <c r="C6" s="51">
        <v>1</v>
      </c>
      <c r="D6" s="51">
        <v>139916</v>
      </c>
      <c r="E6" s="49" t="s">
        <v>603</v>
      </c>
      <c r="F6" s="51" t="s">
        <v>271</v>
      </c>
      <c r="G6" s="51">
        <v>5000000</v>
      </c>
      <c r="H6" s="51">
        <v>0</v>
      </c>
      <c r="I6" s="51">
        <v>1000000</v>
      </c>
      <c r="J6" s="51">
        <v>100000</v>
      </c>
      <c r="K6" s="51" t="s">
        <v>271</v>
      </c>
      <c r="L6" s="51">
        <v>10000</v>
      </c>
      <c r="M6" s="51">
        <v>0</v>
      </c>
      <c r="N6" s="51">
        <v>2500</v>
      </c>
      <c r="O6" s="51">
        <v>10000</v>
      </c>
      <c r="P6" s="51">
        <v>0</v>
      </c>
      <c r="Q6" s="51">
        <v>1</v>
      </c>
      <c r="R6" s="51">
        <v>1</v>
      </c>
      <c r="S6" s="51" t="s">
        <v>455</v>
      </c>
    </row>
    <row r="7" spans="1:19" s="51" customFormat="1" x14ac:dyDescent="0.25">
      <c r="A7" s="50">
        <v>6</v>
      </c>
      <c r="B7" s="51">
        <v>2</v>
      </c>
      <c r="C7" s="51">
        <v>1</v>
      </c>
      <c r="D7" s="51">
        <v>4369</v>
      </c>
      <c r="E7" s="51" t="s">
        <v>605</v>
      </c>
      <c r="F7" s="51" t="s">
        <v>146</v>
      </c>
      <c r="G7" s="51">
        <v>0</v>
      </c>
      <c r="H7" s="51">
        <v>0</v>
      </c>
      <c r="I7" s="51">
        <v>0</v>
      </c>
      <c r="J7" s="51">
        <v>0</v>
      </c>
      <c r="K7" s="51" t="s">
        <v>146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1">
        <v>1</v>
      </c>
      <c r="R7" s="51">
        <v>1</v>
      </c>
      <c r="S7" s="51" t="s">
        <v>456</v>
      </c>
    </row>
    <row r="8" spans="1:19" s="51" customFormat="1" x14ac:dyDescent="0.25">
      <c r="A8" s="50">
        <v>7</v>
      </c>
      <c r="B8" s="51">
        <v>2</v>
      </c>
      <c r="C8" s="51">
        <v>1</v>
      </c>
      <c r="D8" s="51">
        <v>2048</v>
      </c>
      <c r="E8" s="51" t="s">
        <v>604</v>
      </c>
      <c r="F8" s="51" t="s">
        <v>146</v>
      </c>
      <c r="G8" s="51">
        <v>0</v>
      </c>
      <c r="H8" s="51">
        <v>0</v>
      </c>
      <c r="I8" s="51">
        <v>0</v>
      </c>
      <c r="J8" s="51">
        <v>0</v>
      </c>
      <c r="K8" s="51" t="s">
        <v>146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1">
        <v>1</v>
      </c>
      <c r="R8" s="51">
        <v>1</v>
      </c>
      <c r="S8" s="51" t="s">
        <v>457</v>
      </c>
    </row>
    <row r="9" spans="1:19" s="51" customFormat="1" x14ac:dyDescent="0.25">
      <c r="A9" s="50">
        <v>8</v>
      </c>
      <c r="B9" s="51">
        <v>2</v>
      </c>
      <c r="C9" s="51">
        <v>1</v>
      </c>
      <c r="D9" s="55">
        <v>65634</v>
      </c>
      <c r="E9" s="3" t="s">
        <v>606</v>
      </c>
      <c r="F9" s="51" t="s">
        <v>146</v>
      </c>
      <c r="G9" s="51">
        <v>0</v>
      </c>
      <c r="H9" s="51">
        <v>0</v>
      </c>
      <c r="I9" s="51">
        <v>0</v>
      </c>
      <c r="J9" s="51">
        <v>0</v>
      </c>
      <c r="K9" s="51" t="s">
        <v>146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1</v>
      </c>
      <c r="R9" s="51">
        <v>1</v>
      </c>
      <c r="S9" s="51" t="s">
        <v>458</v>
      </c>
    </row>
    <row r="10" spans="1:19" s="51" customFormat="1" x14ac:dyDescent="0.25">
      <c r="A10" s="50">
        <v>9</v>
      </c>
      <c r="B10" s="51">
        <v>3</v>
      </c>
      <c r="C10" s="51">
        <v>1</v>
      </c>
      <c r="D10" s="51">
        <v>139916</v>
      </c>
      <c r="E10" s="49" t="s">
        <v>603</v>
      </c>
      <c r="F10" s="51" t="s">
        <v>147</v>
      </c>
      <c r="G10" s="51">
        <v>2500000</v>
      </c>
      <c r="H10" s="51">
        <v>0</v>
      </c>
      <c r="I10" s="51">
        <v>0</v>
      </c>
      <c r="J10" s="51">
        <v>0</v>
      </c>
      <c r="K10" s="51" t="s">
        <v>271</v>
      </c>
      <c r="L10" s="51">
        <v>10000</v>
      </c>
      <c r="M10" s="51">
        <v>0</v>
      </c>
      <c r="N10" s="51">
        <v>5000</v>
      </c>
      <c r="O10" s="51">
        <v>7500</v>
      </c>
      <c r="P10" s="51">
        <v>0</v>
      </c>
      <c r="Q10" s="51">
        <v>1</v>
      </c>
      <c r="R10" s="51">
        <v>1</v>
      </c>
      <c r="S10" s="51" t="s">
        <v>459</v>
      </c>
    </row>
    <row r="11" spans="1:19" s="51" customFormat="1" x14ac:dyDescent="0.25">
      <c r="A11" s="50">
        <v>10</v>
      </c>
      <c r="B11" s="51">
        <v>3</v>
      </c>
      <c r="C11" s="51">
        <v>1</v>
      </c>
      <c r="D11" s="51">
        <v>4369</v>
      </c>
      <c r="E11" s="51" t="s">
        <v>605</v>
      </c>
      <c r="F11" s="51" t="s">
        <v>147</v>
      </c>
      <c r="G11" s="51">
        <v>15000000</v>
      </c>
      <c r="H11" s="51">
        <v>0</v>
      </c>
      <c r="I11" s="51">
        <v>0</v>
      </c>
      <c r="J11" s="51">
        <v>0</v>
      </c>
      <c r="K11" s="51" t="s">
        <v>147</v>
      </c>
      <c r="L11" s="51">
        <v>500000</v>
      </c>
      <c r="M11" s="51">
        <v>0</v>
      </c>
      <c r="N11" s="51">
        <v>0</v>
      </c>
      <c r="O11" s="51">
        <v>0</v>
      </c>
      <c r="P11" s="51">
        <v>0</v>
      </c>
      <c r="Q11" s="51">
        <v>1</v>
      </c>
      <c r="R11" s="51">
        <v>1</v>
      </c>
      <c r="S11" s="51" t="s">
        <v>460</v>
      </c>
    </row>
    <row r="12" spans="1:19" s="51" customFormat="1" x14ac:dyDescent="0.25">
      <c r="A12" s="50">
        <v>11</v>
      </c>
      <c r="B12" s="51">
        <v>3</v>
      </c>
      <c r="C12" s="51">
        <v>1</v>
      </c>
      <c r="D12" s="51">
        <v>2048</v>
      </c>
      <c r="E12" s="51" t="s">
        <v>604</v>
      </c>
      <c r="F12" s="51" t="s">
        <v>147</v>
      </c>
      <c r="G12" s="51">
        <v>1500000</v>
      </c>
      <c r="H12" s="51">
        <v>0</v>
      </c>
      <c r="I12" s="51">
        <v>0</v>
      </c>
      <c r="J12" s="51">
        <v>0</v>
      </c>
      <c r="K12" s="51" t="s">
        <v>147</v>
      </c>
      <c r="L12" s="51">
        <v>25000</v>
      </c>
      <c r="M12" s="51">
        <v>0</v>
      </c>
      <c r="N12" s="51">
        <v>0</v>
      </c>
      <c r="O12" s="51">
        <v>0</v>
      </c>
      <c r="P12" s="51">
        <v>0</v>
      </c>
      <c r="Q12" s="51">
        <v>1</v>
      </c>
      <c r="R12" s="51">
        <v>1</v>
      </c>
      <c r="S12" s="51" t="s">
        <v>461</v>
      </c>
    </row>
    <row r="13" spans="1:19" s="53" customFormat="1" x14ac:dyDescent="0.25">
      <c r="A13" s="52">
        <v>12</v>
      </c>
      <c r="B13" s="53">
        <v>3</v>
      </c>
      <c r="C13" s="53">
        <v>1</v>
      </c>
      <c r="D13" s="54">
        <v>65634</v>
      </c>
      <c r="E13" s="3" t="s">
        <v>606</v>
      </c>
      <c r="F13" s="53" t="s">
        <v>146</v>
      </c>
      <c r="G13" s="53">
        <v>0</v>
      </c>
      <c r="H13" s="53">
        <v>0</v>
      </c>
      <c r="I13" s="53">
        <v>0</v>
      </c>
      <c r="J13" s="53">
        <v>0</v>
      </c>
      <c r="K13" s="53" t="s">
        <v>146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1</v>
      </c>
      <c r="R13" s="53">
        <v>1</v>
      </c>
      <c r="S13" s="53" t="s">
        <v>462</v>
      </c>
    </row>
    <row r="14" spans="1:19" x14ac:dyDescent="0.25">
      <c r="A14">
        <v>13</v>
      </c>
      <c r="B14">
        <v>4</v>
      </c>
      <c r="C14">
        <v>2</v>
      </c>
      <c r="D14">
        <v>139916</v>
      </c>
      <c r="E14" s="49" t="s">
        <v>603</v>
      </c>
      <c r="F14" t="s">
        <v>147</v>
      </c>
      <c r="G14">
        <v>2500000</v>
      </c>
      <c r="H14">
        <v>0</v>
      </c>
      <c r="I14">
        <v>0</v>
      </c>
      <c r="J14">
        <v>0</v>
      </c>
      <c r="K14" t="s">
        <v>271</v>
      </c>
      <c r="L14">
        <v>10000</v>
      </c>
      <c r="M14">
        <v>0</v>
      </c>
      <c r="N14">
        <v>5000</v>
      </c>
      <c r="O14">
        <v>7500</v>
      </c>
      <c r="P14">
        <v>0</v>
      </c>
      <c r="Q14">
        <v>1</v>
      </c>
      <c r="R14">
        <v>1</v>
      </c>
      <c r="S14" t="s">
        <v>463</v>
      </c>
    </row>
    <row r="15" spans="1:19" x14ac:dyDescent="0.25">
      <c r="A15">
        <v>14</v>
      </c>
      <c r="B15">
        <v>5</v>
      </c>
      <c r="C15">
        <v>2</v>
      </c>
      <c r="D15">
        <v>4369</v>
      </c>
      <c r="E15" s="51" t="s">
        <v>605</v>
      </c>
      <c r="F15" t="s">
        <v>146</v>
      </c>
      <c r="G15">
        <v>0</v>
      </c>
      <c r="H15">
        <v>0</v>
      </c>
      <c r="I15">
        <v>0</v>
      </c>
      <c r="J15">
        <v>0</v>
      </c>
      <c r="K15" t="s">
        <v>146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 t="s">
        <v>464</v>
      </c>
    </row>
    <row r="16" spans="1:19" x14ac:dyDescent="0.25">
      <c r="A16">
        <v>15</v>
      </c>
      <c r="B16">
        <v>6</v>
      </c>
      <c r="C16">
        <v>2</v>
      </c>
      <c r="D16">
        <v>2048</v>
      </c>
      <c r="E16" s="51" t="s">
        <v>604</v>
      </c>
      <c r="F16" t="s">
        <v>146</v>
      </c>
      <c r="G16">
        <v>0</v>
      </c>
      <c r="H16">
        <v>0</v>
      </c>
      <c r="I16">
        <v>0</v>
      </c>
      <c r="J16">
        <v>0</v>
      </c>
      <c r="K16" t="s">
        <v>146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 t="s">
        <v>465</v>
      </c>
    </row>
    <row r="17" spans="1:19" x14ac:dyDescent="0.25">
      <c r="A17">
        <v>16</v>
      </c>
      <c r="B17">
        <v>7</v>
      </c>
      <c r="C17">
        <v>2</v>
      </c>
      <c r="D17" s="9">
        <v>65634</v>
      </c>
      <c r="E17" s="3" t="s">
        <v>606</v>
      </c>
      <c r="F17" t="s">
        <v>146</v>
      </c>
      <c r="G17">
        <v>0</v>
      </c>
      <c r="H17">
        <v>0</v>
      </c>
      <c r="I17">
        <v>0</v>
      </c>
      <c r="J17">
        <v>0</v>
      </c>
      <c r="K17" t="s">
        <v>146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 t="s">
        <v>466</v>
      </c>
    </row>
    <row r="18" spans="1:19" x14ac:dyDescent="0.25">
      <c r="A18">
        <v>17</v>
      </c>
      <c r="B18">
        <v>8</v>
      </c>
      <c r="C18">
        <v>2</v>
      </c>
      <c r="D18">
        <v>139916</v>
      </c>
      <c r="E18" s="2"/>
      <c r="F18" t="s">
        <v>271</v>
      </c>
      <c r="G18">
        <v>5000000</v>
      </c>
      <c r="H18">
        <v>0</v>
      </c>
      <c r="I18">
        <v>1000000</v>
      </c>
      <c r="J18">
        <v>100000</v>
      </c>
      <c r="K18" t="s">
        <v>271</v>
      </c>
      <c r="L18">
        <v>10000</v>
      </c>
      <c r="M18">
        <v>0</v>
      </c>
      <c r="N18">
        <v>2500</v>
      </c>
      <c r="O18">
        <v>10000</v>
      </c>
      <c r="P18">
        <v>0</v>
      </c>
      <c r="Q18">
        <v>1</v>
      </c>
      <c r="R18">
        <v>1</v>
      </c>
      <c r="S18" t="s">
        <v>467</v>
      </c>
    </row>
    <row r="19" spans="1:19" x14ac:dyDescent="0.25">
      <c r="A19">
        <v>18</v>
      </c>
      <c r="B19">
        <v>9</v>
      </c>
      <c r="C19">
        <v>2</v>
      </c>
      <c r="D19">
        <v>4369</v>
      </c>
      <c r="E19" s="2"/>
      <c r="F19" t="s">
        <v>146</v>
      </c>
      <c r="G19">
        <v>0</v>
      </c>
      <c r="H19">
        <v>0</v>
      </c>
      <c r="I19">
        <v>0</v>
      </c>
      <c r="J19">
        <v>0</v>
      </c>
      <c r="K19" t="s">
        <v>146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 t="s">
        <v>468</v>
      </c>
    </row>
    <row r="20" spans="1:19" x14ac:dyDescent="0.25">
      <c r="A20">
        <v>19</v>
      </c>
      <c r="B20">
        <v>10</v>
      </c>
      <c r="C20">
        <v>2</v>
      </c>
      <c r="D20">
        <v>2048</v>
      </c>
      <c r="E20" s="2"/>
      <c r="F20" t="s">
        <v>146</v>
      </c>
      <c r="G20">
        <v>0</v>
      </c>
      <c r="H20">
        <v>0</v>
      </c>
      <c r="I20">
        <v>0</v>
      </c>
      <c r="J20">
        <v>0</v>
      </c>
      <c r="K20" t="s">
        <v>146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 t="s">
        <v>469</v>
      </c>
    </row>
    <row r="21" spans="1:19" x14ac:dyDescent="0.25">
      <c r="A21">
        <v>20</v>
      </c>
      <c r="B21">
        <v>11</v>
      </c>
      <c r="C21">
        <v>2</v>
      </c>
      <c r="D21" s="9">
        <v>65634</v>
      </c>
      <c r="E21" s="2"/>
      <c r="F21" t="s">
        <v>146</v>
      </c>
      <c r="G21">
        <v>0</v>
      </c>
      <c r="H21">
        <v>0</v>
      </c>
      <c r="I21">
        <v>0</v>
      </c>
      <c r="J21">
        <v>0</v>
      </c>
      <c r="K21" t="s">
        <v>146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 t="s">
        <v>470</v>
      </c>
    </row>
    <row r="22" spans="1:19" x14ac:dyDescent="0.25">
      <c r="A22">
        <v>21</v>
      </c>
      <c r="B22">
        <v>12</v>
      </c>
      <c r="C22">
        <v>2</v>
      </c>
      <c r="D22">
        <v>139916</v>
      </c>
      <c r="E22" s="2"/>
      <c r="F22" t="s">
        <v>147</v>
      </c>
      <c r="G22">
        <v>2500000</v>
      </c>
      <c r="H22">
        <v>0</v>
      </c>
      <c r="I22">
        <v>0</v>
      </c>
      <c r="J22">
        <v>0</v>
      </c>
      <c r="K22" t="s">
        <v>271</v>
      </c>
      <c r="L22">
        <v>10000</v>
      </c>
      <c r="M22">
        <v>0</v>
      </c>
      <c r="N22">
        <v>5000</v>
      </c>
      <c r="O22">
        <v>7500</v>
      </c>
      <c r="P22">
        <v>0</v>
      </c>
      <c r="Q22">
        <v>1</v>
      </c>
      <c r="R22">
        <v>1</v>
      </c>
      <c r="S22" t="s">
        <v>471</v>
      </c>
    </row>
    <row r="23" spans="1:19" x14ac:dyDescent="0.25">
      <c r="A23">
        <v>22</v>
      </c>
      <c r="B23">
        <v>13</v>
      </c>
      <c r="C23">
        <v>2</v>
      </c>
      <c r="D23">
        <v>4369</v>
      </c>
      <c r="E23" s="2"/>
      <c r="F23" t="s">
        <v>147</v>
      </c>
      <c r="G23">
        <v>15000000</v>
      </c>
      <c r="H23">
        <v>0</v>
      </c>
      <c r="I23">
        <v>0</v>
      </c>
      <c r="J23">
        <v>0</v>
      </c>
      <c r="K23" t="s">
        <v>147</v>
      </c>
      <c r="L23">
        <v>500000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 t="s">
        <v>472</v>
      </c>
    </row>
    <row r="24" spans="1:19" x14ac:dyDescent="0.25">
      <c r="A24">
        <v>23</v>
      </c>
      <c r="B24">
        <v>14</v>
      </c>
      <c r="C24">
        <v>2</v>
      </c>
      <c r="D24">
        <v>2048</v>
      </c>
      <c r="E24" s="2"/>
      <c r="F24" t="s">
        <v>147</v>
      </c>
      <c r="G24">
        <v>1500000</v>
      </c>
      <c r="H24">
        <v>0</v>
      </c>
      <c r="I24">
        <v>0</v>
      </c>
      <c r="J24">
        <v>0</v>
      </c>
      <c r="K24" t="s">
        <v>147</v>
      </c>
      <c r="L24">
        <v>25000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 t="s">
        <v>473</v>
      </c>
    </row>
    <row r="25" spans="1:19" x14ac:dyDescent="0.25">
      <c r="A25">
        <v>24</v>
      </c>
      <c r="B25">
        <v>15</v>
      </c>
      <c r="C25">
        <v>2</v>
      </c>
      <c r="D25" s="9">
        <v>65634</v>
      </c>
      <c r="E25" s="2"/>
      <c r="F25" t="s">
        <v>146</v>
      </c>
      <c r="G25">
        <v>0</v>
      </c>
      <c r="H25">
        <v>0</v>
      </c>
      <c r="I25">
        <v>0</v>
      </c>
      <c r="J25">
        <v>0</v>
      </c>
      <c r="K25" t="s">
        <v>146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 t="s">
        <v>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1A4E-6C3B-4D46-84F8-1D01C4E39CA8}">
  <dimension ref="A1:CC18"/>
  <sheetViews>
    <sheetView topLeftCell="AB1" zoomScale="70" zoomScaleNormal="70" workbookViewId="0">
      <selection activeCell="AN2" sqref="AN2:AN13"/>
    </sheetView>
  </sheetViews>
  <sheetFormatPr defaultRowHeight="15" x14ac:dyDescent="0.25"/>
  <cols>
    <col min="1" max="1" width="13" bestFit="1" customWidth="1"/>
    <col min="2" max="2" width="24" bestFit="1" customWidth="1"/>
    <col min="3" max="3" width="27.7109375" bestFit="1" customWidth="1"/>
    <col min="4" max="4" width="18.28515625" bestFit="1" customWidth="1"/>
    <col min="5" max="5" width="23.42578125" bestFit="1" customWidth="1"/>
    <col min="6" max="6" width="29.7109375" bestFit="1" customWidth="1"/>
    <col min="7" max="7" width="20.5703125" bestFit="1" customWidth="1"/>
    <col min="8" max="8" width="14.5703125" bestFit="1" customWidth="1"/>
    <col min="9" max="9" width="23.140625" bestFit="1" customWidth="1"/>
    <col min="10" max="10" width="23.5703125" bestFit="1" customWidth="1"/>
    <col min="11" max="11" width="35.42578125" bestFit="1" customWidth="1"/>
    <col min="12" max="12" width="24.28515625" bestFit="1" customWidth="1"/>
    <col min="13" max="13" width="16.7109375" bestFit="1" customWidth="1"/>
    <col min="14" max="14" width="18.7109375" bestFit="1" customWidth="1"/>
    <col min="15" max="16" width="10.5703125" bestFit="1" customWidth="1"/>
    <col min="17" max="17" width="19.5703125" bestFit="1" customWidth="1"/>
    <col min="18" max="18" width="15.28515625" bestFit="1" customWidth="1"/>
    <col min="19" max="19" width="16.7109375" bestFit="1" customWidth="1"/>
    <col min="20" max="20" width="17.42578125" bestFit="1" customWidth="1"/>
    <col min="21" max="21" width="28.85546875" bestFit="1" customWidth="1"/>
    <col min="22" max="22" width="19.5703125" bestFit="1" customWidth="1"/>
    <col min="23" max="23" width="16.7109375" bestFit="1" customWidth="1"/>
    <col min="24" max="24" width="21.5703125" bestFit="1" customWidth="1"/>
    <col min="25" max="25" width="13.85546875" bestFit="1" customWidth="1"/>
    <col min="26" max="26" width="18.28515625" bestFit="1" customWidth="1"/>
    <col min="27" max="27" width="13" bestFit="1" customWidth="1"/>
    <col min="28" max="28" width="19.28515625" bestFit="1" customWidth="1"/>
    <col min="29" max="29" width="20.7109375" bestFit="1" customWidth="1"/>
    <col min="30" max="30" width="15.7109375" bestFit="1" customWidth="1"/>
    <col min="31" max="31" width="18.85546875" bestFit="1" customWidth="1"/>
    <col min="32" max="32" width="19.5703125" bestFit="1" customWidth="1"/>
    <col min="33" max="33" width="18.85546875" bestFit="1" customWidth="1"/>
    <col min="34" max="34" width="13.140625" bestFit="1" customWidth="1"/>
    <col min="35" max="35" width="22" bestFit="1" customWidth="1"/>
    <col min="36" max="36" width="29.140625" bestFit="1" customWidth="1"/>
    <col min="37" max="37" width="23.140625" bestFit="1" customWidth="1"/>
    <col min="38" max="38" width="16.7109375" bestFit="1" customWidth="1"/>
    <col min="39" max="39" width="22.5703125" bestFit="1" customWidth="1"/>
    <col min="40" max="40" width="15.85546875" bestFit="1" customWidth="1"/>
    <col min="41" max="41" width="20.28515625" bestFit="1" customWidth="1"/>
    <col min="42" max="42" width="15.85546875" bestFit="1" customWidth="1"/>
    <col min="43" max="43" width="14.42578125" bestFit="1" customWidth="1"/>
    <col min="44" max="44" width="21.7109375" bestFit="1" customWidth="1"/>
    <col min="45" max="45" width="22.85546875" bestFit="1" customWidth="1"/>
    <col min="46" max="46" width="18.85546875" bestFit="1" customWidth="1"/>
    <col min="47" max="47" width="17.7109375" bestFit="1" customWidth="1"/>
    <col min="48" max="48" width="15.28515625" bestFit="1" customWidth="1"/>
    <col min="49" max="49" width="26" bestFit="1" customWidth="1"/>
    <col min="50" max="50" width="18.85546875" bestFit="1" customWidth="1"/>
    <col min="51" max="51" width="11.140625" bestFit="1" customWidth="1"/>
    <col min="52" max="52" width="24.28515625" bestFit="1" customWidth="1"/>
    <col min="53" max="53" width="13.42578125" bestFit="1" customWidth="1"/>
    <col min="54" max="54" width="22" bestFit="1" customWidth="1"/>
    <col min="55" max="55" width="19.7109375" bestFit="1" customWidth="1"/>
    <col min="56" max="56" width="28.5703125" bestFit="1" customWidth="1"/>
    <col min="57" max="57" width="10.28515625" bestFit="1" customWidth="1"/>
    <col min="58" max="58" width="16.42578125" bestFit="1" customWidth="1"/>
    <col min="59" max="59" width="18.5703125" bestFit="1" customWidth="1"/>
    <col min="60" max="60" width="14" bestFit="1" customWidth="1"/>
    <col min="61" max="61" width="24" bestFit="1" customWidth="1"/>
    <col min="62" max="62" width="26.85546875" bestFit="1" customWidth="1"/>
    <col min="63" max="63" width="22.140625" bestFit="1" customWidth="1"/>
    <col min="64" max="64" width="20.28515625" bestFit="1" customWidth="1"/>
    <col min="65" max="65" width="29.5703125" bestFit="1" customWidth="1"/>
    <col min="66" max="66" width="25.85546875" bestFit="1" customWidth="1"/>
    <col min="67" max="67" width="17.28515625" bestFit="1" customWidth="1"/>
    <col min="68" max="68" width="26.42578125" bestFit="1" customWidth="1"/>
    <col min="69" max="69" width="22.85546875" bestFit="1" customWidth="1"/>
    <col min="70" max="70" width="16.28515625" bestFit="1" customWidth="1"/>
    <col min="71" max="71" width="25.28515625" bestFit="1" customWidth="1"/>
    <col min="72" max="72" width="32.140625" bestFit="1" customWidth="1"/>
    <col min="73" max="73" width="34.28515625" bestFit="1" customWidth="1"/>
    <col min="74" max="74" width="24.42578125" bestFit="1" customWidth="1"/>
    <col min="75" max="75" width="10.7109375" bestFit="1" customWidth="1"/>
    <col min="76" max="76" width="23.42578125" bestFit="1" customWidth="1"/>
    <col min="77" max="77" width="21.5703125" bestFit="1" customWidth="1"/>
    <col min="78" max="78" width="22.42578125" bestFit="1" customWidth="1"/>
    <col min="79" max="79" width="18.85546875" bestFit="1" customWidth="1"/>
    <col min="80" max="80" width="17.85546875" bestFit="1" customWidth="1"/>
    <col min="81" max="81" width="32" bestFit="1" customWidth="1"/>
  </cols>
  <sheetData>
    <row r="1" spans="1:81" s="2" customFormat="1" x14ac:dyDescent="0.25">
      <c r="A1" s="2" t="s">
        <v>260</v>
      </c>
      <c r="B1" s="2" t="s">
        <v>333</v>
      </c>
      <c r="C1" s="2" t="s">
        <v>334</v>
      </c>
      <c r="D1" s="2" t="s">
        <v>335</v>
      </c>
      <c r="E1" s="2" t="s">
        <v>336</v>
      </c>
      <c r="F1" s="2" t="s">
        <v>337</v>
      </c>
      <c r="G1" s="2" t="s">
        <v>338</v>
      </c>
      <c r="H1" s="2" t="s">
        <v>339</v>
      </c>
      <c r="I1" s="2" t="s">
        <v>340</v>
      </c>
      <c r="J1" s="2" t="s">
        <v>341</v>
      </c>
      <c r="K1" s="2" t="s">
        <v>342</v>
      </c>
      <c r="L1" s="2" t="s">
        <v>343</v>
      </c>
      <c r="M1" s="2" t="s">
        <v>344</v>
      </c>
      <c r="N1" s="2" t="s">
        <v>345</v>
      </c>
      <c r="O1" s="2" t="s">
        <v>346</v>
      </c>
      <c r="P1" s="2" t="s">
        <v>21</v>
      </c>
      <c r="Q1" s="2" t="s">
        <v>347</v>
      </c>
      <c r="R1" s="2" t="s">
        <v>348</v>
      </c>
      <c r="S1" s="2" t="s">
        <v>14</v>
      </c>
      <c r="T1" s="2" t="s">
        <v>349</v>
      </c>
      <c r="U1" s="2" t="s">
        <v>350</v>
      </c>
      <c r="V1" s="2" t="s">
        <v>351</v>
      </c>
      <c r="W1" s="2" t="s">
        <v>352</v>
      </c>
      <c r="X1" s="2" t="s">
        <v>353</v>
      </c>
      <c r="Y1" s="2" t="s">
        <v>354</v>
      </c>
      <c r="Z1" s="2" t="s">
        <v>355</v>
      </c>
      <c r="AA1" s="2" t="s">
        <v>356</v>
      </c>
      <c r="AB1" s="2" t="s">
        <v>357</v>
      </c>
      <c r="AC1" s="2" t="s">
        <v>358</v>
      </c>
      <c r="AD1" s="2" t="s">
        <v>359</v>
      </c>
      <c r="AE1" s="2" t="s">
        <v>360</v>
      </c>
      <c r="AF1" s="2" t="s">
        <v>361</v>
      </c>
      <c r="AG1" s="2" t="s">
        <v>362</v>
      </c>
      <c r="AH1" s="2" t="s">
        <v>363</v>
      </c>
      <c r="AI1" s="2" t="s">
        <v>364</v>
      </c>
      <c r="AJ1" s="2" t="s">
        <v>365</v>
      </c>
      <c r="AK1" s="2" t="s">
        <v>366</v>
      </c>
      <c r="AL1" s="2" t="s">
        <v>367</v>
      </c>
      <c r="AM1" s="2" t="s">
        <v>368</v>
      </c>
      <c r="AN1" s="2" t="s">
        <v>369</v>
      </c>
      <c r="AO1" s="2" t="s">
        <v>370</v>
      </c>
      <c r="AP1" s="2" t="s">
        <v>371</v>
      </c>
      <c r="AQ1" s="2" t="s">
        <v>20</v>
      </c>
      <c r="AR1" s="2" t="s">
        <v>372</v>
      </c>
      <c r="AS1" s="2" t="s">
        <v>373</v>
      </c>
      <c r="AT1" s="2" t="s">
        <v>374</v>
      </c>
      <c r="AU1" s="2" t="s">
        <v>375</v>
      </c>
      <c r="AV1" s="2" t="s">
        <v>376</v>
      </c>
      <c r="AW1" s="2" t="s">
        <v>377</v>
      </c>
      <c r="AX1" s="2" t="s">
        <v>378</v>
      </c>
      <c r="AY1" s="2" t="s">
        <v>379</v>
      </c>
      <c r="AZ1" s="2" t="s">
        <v>380</v>
      </c>
      <c r="BA1" s="2" t="s">
        <v>381</v>
      </c>
      <c r="BB1" s="2" t="s">
        <v>382</v>
      </c>
      <c r="BC1" s="2" t="s">
        <v>383</v>
      </c>
      <c r="BD1" s="2" t="s">
        <v>384</v>
      </c>
      <c r="BE1" s="2" t="s">
        <v>385</v>
      </c>
      <c r="BF1" s="2" t="s">
        <v>386</v>
      </c>
      <c r="BG1" s="2" t="s">
        <v>387</v>
      </c>
      <c r="BH1" s="2" t="s">
        <v>388</v>
      </c>
      <c r="BI1" s="2" t="s">
        <v>389</v>
      </c>
      <c r="BJ1" s="2" t="s">
        <v>390</v>
      </c>
      <c r="BK1" s="2" t="s">
        <v>127</v>
      </c>
      <c r="BL1" s="2" t="s">
        <v>16</v>
      </c>
      <c r="BM1" s="2" t="s">
        <v>391</v>
      </c>
      <c r="BN1" s="2" t="s">
        <v>392</v>
      </c>
      <c r="BO1" s="2" t="s">
        <v>393</v>
      </c>
      <c r="BP1" s="2" t="s">
        <v>394</v>
      </c>
      <c r="BQ1" s="2" t="s">
        <v>395</v>
      </c>
      <c r="BR1" s="2" t="s">
        <v>17</v>
      </c>
      <c r="BS1" s="2" t="s">
        <v>396</v>
      </c>
      <c r="BT1" s="2" t="s">
        <v>397</v>
      </c>
      <c r="BU1" s="2" t="s">
        <v>398</v>
      </c>
      <c r="BV1" s="2" t="s">
        <v>207</v>
      </c>
      <c r="BW1" s="2" t="s">
        <v>399</v>
      </c>
      <c r="BX1" s="2" t="s">
        <v>400</v>
      </c>
      <c r="BY1" s="2" t="s">
        <v>401</v>
      </c>
      <c r="BZ1" s="2" t="s">
        <v>402</v>
      </c>
      <c r="CA1" s="2" t="s">
        <v>403</v>
      </c>
      <c r="CB1" s="2" t="s">
        <v>404</v>
      </c>
      <c r="CC1" s="2" t="s">
        <v>405</v>
      </c>
    </row>
    <row r="2" spans="1:81" x14ac:dyDescent="0.25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-999</v>
      </c>
      <c r="L2">
        <v>0</v>
      </c>
      <c r="M2">
        <v>0</v>
      </c>
      <c r="N2">
        <v>0</v>
      </c>
      <c r="P2">
        <v>0</v>
      </c>
      <c r="Q2" t="s">
        <v>320</v>
      </c>
      <c r="R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-999</v>
      </c>
      <c r="BM2" t="s">
        <v>204</v>
      </c>
      <c r="BN2">
        <v>0</v>
      </c>
      <c r="BO2">
        <v>-999</v>
      </c>
      <c r="BP2" t="s">
        <v>204</v>
      </c>
      <c r="BQ2">
        <v>0</v>
      </c>
      <c r="BR2">
        <v>-999</v>
      </c>
      <c r="BS2" t="s">
        <v>204</v>
      </c>
      <c r="BT2">
        <v>0</v>
      </c>
      <c r="BU2">
        <v>0</v>
      </c>
      <c r="BV2" t="s">
        <v>504</v>
      </c>
      <c r="BW2" t="s">
        <v>204</v>
      </c>
      <c r="BX2">
        <v>0</v>
      </c>
      <c r="BY2" t="s">
        <v>204</v>
      </c>
      <c r="BZ2" t="s">
        <v>204</v>
      </c>
      <c r="CA2">
        <v>0</v>
      </c>
      <c r="CB2">
        <v>-999</v>
      </c>
      <c r="CC2">
        <v>0</v>
      </c>
    </row>
    <row r="3" spans="1:81" x14ac:dyDescent="0.25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-999</v>
      </c>
      <c r="L3">
        <v>0</v>
      </c>
      <c r="M3">
        <v>0</v>
      </c>
      <c r="N3">
        <v>0</v>
      </c>
      <c r="P3">
        <v>0</v>
      </c>
      <c r="Q3" t="s">
        <v>320</v>
      </c>
      <c r="R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-999</v>
      </c>
      <c r="BM3" t="s">
        <v>204</v>
      </c>
      <c r="BN3">
        <v>0</v>
      </c>
      <c r="BO3">
        <v>-999</v>
      </c>
      <c r="BP3" t="s">
        <v>204</v>
      </c>
      <c r="BQ3">
        <v>0</v>
      </c>
      <c r="BR3">
        <v>-999</v>
      </c>
      <c r="BS3" t="s">
        <v>204</v>
      </c>
      <c r="BT3">
        <v>0</v>
      </c>
      <c r="BU3">
        <v>0</v>
      </c>
      <c r="BV3" t="s">
        <v>505</v>
      </c>
      <c r="BW3" t="s">
        <v>204</v>
      </c>
      <c r="BX3">
        <v>0</v>
      </c>
      <c r="BY3" t="s">
        <v>204</v>
      </c>
      <c r="BZ3" t="s">
        <v>204</v>
      </c>
      <c r="CA3">
        <v>0</v>
      </c>
      <c r="CB3">
        <v>-999</v>
      </c>
      <c r="CC3">
        <v>0</v>
      </c>
    </row>
    <row r="4" spans="1:81" x14ac:dyDescent="0.25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-999</v>
      </c>
      <c r="L4">
        <v>0</v>
      </c>
      <c r="M4">
        <v>0</v>
      </c>
      <c r="N4">
        <v>0</v>
      </c>
      <c r="P4">
        <v>0</v>
      </c>
      <c r="Q4" t="s">
        <v>320</v>
      </c>
      <c r="R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-999</v>
      </c>
      <c r="BM4" t="s">
        <v>204</v>
      </c>
      <c r="BN4">
        <v>0</v>
      </c>
      <c r="BO4">
        <v>-999</v>
      </c>
      <c r="BP4" t="s">
        <v>204</v>
      </c>
      <c r="BQ4">
        <v>0</v>
      </c>
      <c r="BR4">
        <v>-999</v>
      </c>
      <c r="BS4" t="s">
        <v>204</v>
      </c>
      <c r="BT4">
        <v>0</v>
      </c>
      <c r="BU4">
        <v>0</v>
      </c>
      <c r="BV4" t="s">
        <v>506</v>
      </c>
      <c r="BW4" t="s">
        <v>204</v>
      </c>
      <c r="BX4">
        <v>0</v>
      </c>
      <c r="BY4" t="s">
        <v>204</v>
      </c>
      <c r="BZ4" t="s">
        <v>204</v>
      </c>
      <c r="CA4">
        <v>0</v>
      </c>
      <c r="CB4">
        <v>-999</v>
      </c>
      <c r="CC4">
        <v>0</v>
      </c>
    </row>
    <row r="5" spans="1:81" x14ac:dyDescent="0.25">
      <c r="A5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-999</v>
      </c>
      <c r="L5">
        <v>0</v>
      </c>
      <c r="M5">
        <v>0</v>
      </c>
      <c r="N5">
        <v>0</v>
      </c>
      <c r="P5">
        <v>0</v>
      </c>
      <c r="Q5" t="s">
        <v>320</v>
      </c>
      <c r="R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-999</v>
      </c>
      <c r="BM5" t="s">
        <v>204</v>
      </c>
      <c r="BN5">
        <v>0</v>
      </c>
      <c r="BO5">
        <v>-999</v>
      </c>
      <c r="BP5" t="s">
        <v>204</v>
      </c>
      <c r="BQ5">
        <v>0</v>
      </c>
      <c r="BR5">
        <v>-999</v>
      </c>
      <c r="BS5" t="s">
        <v>204</v>
      </c>
      <c r="BT5">
        <v>0</v>
      </c>
      <c r="BU5">
        <v>0</v>
      </c>
      <c r="BV5" t="s">
        <v>507</v>
      </c>
      <c r="BW5" t="s">
        <v>204</v>
      </c>
      <c r="BX5">
        <v>0</v>
      </c>
      <c r="BY5" t="s">
        <v>204</v>
      </c>
      <c r="BZ5" t="s">
        <v>204</v>
      </c>
      <c r="CA5">
        <v>0</v>
      </c>
      <c r="CB5">
        <v>-999</v>
      </c>
      <c r="CC5">
        <v>0</v>
      </c>
    </row>
    <row r="6" spans="1:81" x14ac:dyDescent="0.25">
      <c r="A6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-999</v>
      </c>
      <c r="L6">
        <v>0</v>
      </c>
      <c r="M6">
        <v>0</v>
      </c>
      <c r="N6">
        <v>0</v>
      </c>
      <c r="P6">
        <v>0</v>
      </c>
      <c r="Q6" t="s">
        <v>320</v>
      </c>
      <c r="R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-999</v>
      </c>
      <c r="BM6" t="s">
        <v>204</v>
      </c>
      <c r="BN6">
        <v>0</v>
      </c>
      <c r="BO6">
        <v>-999</v>
      </c>
      <c r="BP6" t="s">
        <v>204</v>
      </c>
      <c r="BQ6">
        <v>0</v>
      </c>
      <c r="BR6">
        <v>-999</v>
      </c>
      <c r="BS6" t="s">
        <v>204</v>
      </c>
      <c r="BT6">
        <v>0</v>
      </c>
      <c r="BU6">
        <v>0</v>
      </c>
      <c r="BV6" t="s">
        <v>508</v>
      </c>
      <c r="BW6" t="s">
        <v>204</v>
      </c>
      <c r="BX6">
        <v>0</v>
      </c>
      <c r="BY6" t="s">
        <v>204</v>
      </c>
      <c r="BZ6" t="s">
        <v>204</v>
      </c>
      <c r="CA6">
        <v>0</v>
      </c>
      <c r="CB6">
        <v>-999</v>
      </c>
      <c r="CC6">
        <v>0</v>
      </c>
    </row>
    <row r="7" spans="1:81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-999</v>
      </c>
      <c r="L7">
        <v>0</v>
      </c>
      <c r="M7">
        <v>0</v>
      </c>
      <c r="N7">
        <v>0</v>
      </c>
      <c r="P7">
        <v>0</v>
      </c>
      <c r="Q7" t="s">
        <v>320</v>
      </c>
      <c r="R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-999</v>
      </c>
      <c r="BM7" t="s">
        <v>204</v>
      </c>
      <c r="BN7">
        <v>0</v>
      </c>
      <c r="BO7">
        <v>-999</v>
      </c>
      <c r="BP7" t="s">
        <v>204</v>
      </c>
      <c r="BQ7">
        <v>0</v>
      </c>
      <c r="BR7">
        <v>-999</v>
      </c>
      <c r="BS7" t="s">
        <v>204</v>
      </c>
      <c r="BT7">
        <v>0</v>
      </c>
      <c r="BU7">
        <v>0</v>
      </c>
      <c r="BV7" t="s">
        <v>509</v>
      </c>
      <c r="BW7" t="s">
        <v>204</v>
      </c>
      <c r="BX7">
        <v>0</v>
      </c>
      <c r="BY7" t="s">
        <v>204</v>
      </c>
      <c r="BZ7" t="s">
        <v>204</v>
      </c>
      <c r="CA7">
        <v>0</v>
      </c>
      <c r="CB7">
        <v>-999</v>
      </c>
      <c r="CC7">
        <v>0</v>
      </c>
    </row>
    <row r="8" spans="1:81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-999</v>
      </c>
      <c r="L8">
        <v>0</v>
      </c>
      <c r="M8">
        <v>0</v>
      </c>
      <c r="N8">
        <v>0</v>
      </c>
      <c r="P8">
        <v>0</v>
      </c>
      <c r="Q8" t="s">
        <v>320</v>
      </c>
      <c r="R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-999</v>
      </c>
      <c r="BM8" t="s">
        <v>204</v>
      </c>
      <c r="BN8">
        <v>0</v>
      </c>
      <c r="BO8">
        <v>-999</v>
      </c>
      <c r="BP8" t="s">
        <v>204</v>
      </c>
      <c r="BQ8">
        <v>0</v>
      </c>
      <c r="BR8">
        <v>-999</v>
      </c>
      <c r="BS8" t="s">
        <v>204</v>
      </c>
      <c r="BT8">
        <v>0</v>
      </c>
      <c r="BU8">
        <v>0</v>
      </c>
      <c r="BV8" t="s">
        <v>510</v>
      </c>
      <c r="BW8" t="s">
        <v>204</v>
      </c>
      <c r="BX8">
        <v>0</v>
      </c>
      <c r="BY8" t="s">
        <v>204</v>
      </c>
      <c r="BZ8" t="s">
        <v>204</v>
      </c>
      <c r="CA8">
        <v>0</v>
      </c>
      <c r="CB8">
        <v>-999</v>
      </c>
      <c r="CC8">
        <v>0</v>
      </c>
    </row>
    <row r="9" spans="1:81" x14ac:dyDescent="0.25">
      <c r="A9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-999</v>
      </c>
      <c r="L9">
        <v>0</v>
      </c>
      <c r="M9">
        <v>0</v>
      </c>
      <c r="N9">
        <v>0</v>
      </c>
      <c r="P9">
        <v>0</v>
      </c>
      <c r="Q9" t="s">
        <v>320</v>
      </c>
      <c r="R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-999</v>
      </c>
      <c r="BM9" t="s">
        <v>204</v>
      </c>
      <c r="BN9">
        <v>0</v>
      </c>
      <c r="BO9">
        <v>-999</v>
      </c>
      <c r="BP9" t="s">
        <v>204</v>
      </c>
      <c r="BQ9">
        <v>0</v>
      </c>
      <c r="BR9">
        <v>-999</v>
      </c>
      <c r="BS9" t="s">
        <v>204</v>
      </c>
      <c r="BT9">
        <v>0</v>
      </c>
      <c r="BU9">
        <v>0</v>
      </c>
      <c r="BV9" t="s">
        <v>511</v>
      </c>
      <c r="BW9" t="s">
        <v>204</v>
      </c>
      <c r="BX9">
        <v>0</v>
      </c>
      <c r="BY9" t="s">
        <v>204</v>
      </c>
      <c r="BZ9" t="s">
        <v>204</v>
      </c>
      <c r="CA9">
        <v>0</v>
      </c>
      <c r="CB9">
        <v>-999</v>
      </c>
      <c r="CC9">
        <v>0</v>
      </c>
    </row>
    <row r="10" spans="1:81" x14ac:dyDescent="0.25">
      <c r="A10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-999</v>
      </c>
      <c r="L10">
        <v>0</v>
      </c>
      <c r="M10">
        <v>0</v>
      </c>
      <c r="N10">
        <v>0</v>
      </c>
      <c r="P10">
        <v>0</v>
      </c>
      <c r="Q10" t="s">
        <v>320</v>
      </c>
      <c r="R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-999</v>
      </c>
      <c r="BM10" t="s">
        <v>204</v>
      </c>
      <c r="BN10">
        <v>0</v>
      </c>
      <c r="BO10">
        <v>-999</v>
      </c>
      <c r="BP10" t="s">
        <v>204</v>
      </c>
      <c r="BQ10">
        <v>0</v>
      </c>
      <c r="BR10">
        <v>-999</v>
      </c>
      <c r="BS10" t="s">
        <v>204</v>
      </c>
      <c r="BT10">
        <v>0</v>
      </c>
      <c r="BU10">
        <v>0</v>
      </c>
      <c r="BV10" t="s">
        <v>512</v>
      </c>
      <c r="BW10" t="s">
        <v>204</v>
      </c>
      <c r="BX10">
        <v>0</v>
      </c>
      <c r="BY10" t="s">
        <v>204</v>
      </c>
      <c r="BZ10" t="s">
        <v>204</v>
      </c>
      <c r="CA10">
        <v>0</v>
      </c>
      <c r="CB10">
        <v>-999</v>
      </c>
      <c r="CC10">
        <v>0</v>
      </c>
    </row>
    <row r="11" spans="1:81" x14ac:dyDescent="0.25">
      <c r="A11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-999</v>
      </c>
      <c r="L11">
        <v>0</v>
      </c>
      <c r="M11">
        <v>0</v>
      </c>
      <c r="N11">
        <v>0</v>
      </c>
      <c r="P11">
        <v>0</v>
      </c>
      <c r="Q11" t="s">
        <v>320</v>
      </c>
      <c r="R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-999</v>
      </c>
      <c r="BM11" t="s">
        <v>204</v>
      </c>
      <c r="BN11">
        <v>0</v>
      </c>
      <c r="BO11">
        <v>-999</v>
      </c>
      <c r="BP11" t="s">
        <v>204</v>
      </c>
      <c r="BQ11">
        <v>0</v>
      </c>
      <c r="BR11">
        <v>-999</v>
      </c>
      <c r="BS11" t="s">
        <v>204</v>
      </c>
      <c r="BT11">
        <v>0</v>
      </c>
      <c r="BU11">
        <v>0</v>
      </c>
      <c r="BV11" t="s">
        <v>513</v>
      </c>
      <c r="BW11" t="s">
        <v>204</v>
      </c>
      <c r="BX11">
        <v>0</v>
      </c>
      <c r="BY11" t="s">
        <v>204</v>
      </c>
      <c r="BZ11" t="s">
        <v>204</v>
      </c>
      <c r="CA11">
        <v>0</v>
      </c>
      <c r="CB11">
        <v>-999</v>
      </c>
      <c r="CC11">
        <v>0</v>
      </c>
    </row>
    <row r="12" spans="1:81" x14ac:dyDescent="0.25">
      <c r="A12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-999</v>
      </c>
      <c r="L12">
        <v>0</v>
      </c>
      <c r="M12">
        <v>0</v>
      </c>
      <c r="N12">
        <v>0</v>
      </c>
      <c r="P12">
        <v>0</v>
      </c>
      <c r="Q12" t="s">
        <v>320</v>
      </c>
      <c r="R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-999</v>
      </c>
      <c r="BM12" t="s">
        <v>204</v>
      </c>
      <c r="BN12">
        <v>0</v>
      </c>
      <c r="BO12">
        <v>-999</v>
      </c>
      <c r="BP12" t="s">
        <v>204</v>
      </c>
      <c r="BQ12">
        <v>0</v>
      </c>
      <c r="BR12">
        <v>-999</v>
      </c>
      <c r="BS12" t="s">
        <v>204</v>
      </c>
      <c r="BT12">
        <v>0</v>
      </c>
      <c r="BU12">
        <v>0</v>
      </c>
      <c r="BV12" t="s">
        <v>514</v>
      </c>
      <c r="BW12" t="s">
        <v>204</v>
      </c>
      <c r="BX12">
        <v>0</v>
      </c>
      <c r="BY12" t="s">
        <v>204</v>
      </c>
      <c r="BZ12" t="s">
        <v>204</v>
      </c>
      <c r="CA12">
        <v>0</v>
      </c>
      <c r="CB12">
        <v>-999</v>
      </c>
      <c r="CC12">
        <v>0</v>
      </c>
    </row>
    <row r="13" spans="1:81" x14ac:dyDescent="0.25">
      <c r="A13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-999</v>
      </c>
      <c r="L13">
        <v>0</v>
      </c>
      <c r="M13">
        <v>0</v>
      </c>
      <c r="N13">
        <v>0</v>
      </c>
      <c r="P13">
        <v>0</v>
      </c>
      <c r="Q13" t="s">
        <v>320</v>
      </c>
      <c r="R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-999</v>
      </c>
      <c r="BM13" t="s">
        <v>204</v>
      </c>
      <c r="BN13">
        <v>0</v>
      </c>
      <c r="BO13">
        <v>-999</v>
      </c>
      <c r="BP13" t="s">
        <v>204</v>
      </c>
      <c r="BQ13">
        <v>0</v>
      </c>
      <c r="BR13">
        <v>-999</v>
      </c>
      <c r="BS13" t="s">
        <v>204</v>
      </c>
      <c r="BT13">
        <v>0</v>
      </c>
      <c r="BU13">
        <v>0</v>
      </c>
      <c r="BV13" t="s">
        <v>515</v>
      </c>
      <c r="BW13" t="s">
        <v>204</v>
      </c>
      <c r="BX13">
        <v>0</v>
      </c>
      <c r="BY13" t="s">
        <v>204</v>
      </c>
      <c r="BZ13" t="s">
        <v>204</v>
      </c>
      <c r="CA13">
        <v>0</v>
      </c>
      <c r="CB13">
        <v>-999</v>
      </c>
      <c r="CC13">
        <v>0</v>
      </c>
    </row>
    <row r="16" spans="1:81" x14ac:dyDescent="0.25">
      <c r="A16" t="s">
        <v>529</v>
      </c>
    </row>
    <row r="17" spans="1:81" s="2" customFormat="1" x14ac:dyDescent="0.25">
      <c r="A17" s="2" t="s">
        <v>260</v>
      </c>
      <c r="B17" s="2" t="s">
        <v>333</v>
      </c>
      <c r="C17" s="2" t="s">
        <v>334</v>
      </c>
      <c r="D17" s="2" t="s">
        <v>335</v>
      </c>
      <c r="E17" s="2" t="s">
        <v>336</v>
      </c>
      <c r="F17" s="2" t="s">
        <v>337</v>
      </c>
      <c r="G17" s="2" t="s">
        <v>338</v>
      </c>
      <c r="H17" s="2" t="s">
        <v>339</v>
      </c>
      <c r="I17" s="2" t="s">
        <v>340</v>
      </c>
      <c r="J17" s="2" t="s">
        <v>341</v>
      </c>
      <c r="K17" s="2" t="s">
        <v>342</v>
      </c>
      <c r="L17" s="2" t="s">
        <v>343</v>
      </c>
      <c r="M17" s="2" t="s">
        <v>344</v>
      </c>
      <c r="N17" s="2" t="s">
        <v>345</v>
      </c>
      <c r="O17" s="2" t="s">
        <v>346</v>
      </c>
      <c r="P17" s="2" t="s">
        <v>21</v>
      </c>
      <c r="Q17" s="2" t="s">
        <v>347</v>
      </c>
      <c r="R17" s="2" t="s">
        <v>348</v>
      </c>
      <c r="S17" s="2" t="s">
        <v>14</v>
      </c>
      <c r="T17" s="2" t="s">
        <v>349</v>
      </c>
      <c r="U17" s="2" t="s">
        <v>350</v>
      </c>
      <c r="V17" s="2" t="s">
        <v>351</v>
      </c>
      <c r="W17" s="2" t="s">
        <v>352</v>
      </c>
      <c r="X17" s="2" t="s">
        <v>353</v>
      </c>
      <c r="Y17" s="2" t="s">
        <v>354</v>
      </c>
      <c r="Z17" s="2" t="s">
        <v>355</v>
      </c>
      <c r="AA17" s="2" t="s">
        <v>356</v>
      </c>
      <c r="AB17" s="2" t="s">
        <v>357</v>
      </c>
      <c r="AC17" s="2" t="s">
        <v>358</v>
      </c>
      <c r="AD17" s="2" t="s">
        <v>359</v>
      </c>
      <c r="AE17" s="2" t="s">
        <v>360</v>
      </c>
      <c r="AF17" s="2" t="s">
        <v>361</v>
      </c>
      <c r="AG17" s="2" t="s">
        <v>362</v>
      </c>
      <c r="AH17" s="2" t="s">
        <v>363</v>
      </c>
      <c r="AI17" s="2" t="s">
        <v>364</v>
      </c>
      <c r="AJ17" s="2" t="s">
        <v>365</v>
      </c>
      <c r="AK17" s="2" t="s">
        <v>366</v>
      </c>
      <c r="AL17" s="2" t="s">
        <v>367</v>
      </c>
      <c r="AM17" s="2" t="s">
        <v>368</v>
      </c>
      <c r="AN17" s="2" t="s">
        <v>369</v>
      </c>
      <c r="AO17" s="2" t="s">
        <v>370</v>
      </c>
      <c r="AP17" s="2" t="s">
        <v>371</v>
      </c>
      <c r="AQ17" s="2" t="s">
        <v>20</v>
      </c>
      <c r="AR17" s="2" t="s">
        <v>372</v>
      </c>
      <c r="AS17" s="2" t="s">
        <v>373</v>
      </c>
      <c r="AT17" s="2" t="s">
        <v>374</v>
      </c>
      <c r="AU17" s="2" t="s">
        <v>375</v>
      </c>
      <c r="AV17" s="2" t="s">
        <v>376</v>
      </c>
      <c r="AW17" s="2" t="s">
        <v>377</v>
      </c>
      <c r="AX17" s="2" t="s">
        <v>378</v>
      </c>
      <c r="AY17" s="2" t="s">
        <v>379</v>
      </c>
      <c r="AZ17" s="2" t="s">
        <v>380</v>
      </c>
      <c r="BA17" s="2" t="s">
        <v>381</v>
      </c>
      <c r="BB17" s="2" t="s">
        <v>382</v>
      </c>
      <c r="BC17" s="2" t="s">
        <v>383</v>
      </c>
      <c r="BD17" s="2" t="s">
        <v>384</v>
      </c>
      <c r="BE17" s="2" t="s">
        <v>385</v>
      </c>
      <c r="BF17" s="2" t="s">
        <v>386</v>
      </c>
      <c r="BG17" s="2" t="s">
        <v>387</v>
      </c>
      <c r="BH17" s="2" t="s">
        <v>388</v>
      </c>
      <c r="BI17" s="2" t="s">
        <v>389</v>
      </c>
      <c r="BJ17" s="2" t="s">
        <v>390</v>
      </c>
      <c r="BK17" s="2" t="s">
        <v>127</v>
      </c>
      <c r="BL17" s="2" t="s">
        <v>16</v>
      </c>
      <c r="BM17" s="2" t="s">
        <v>391</v>
      </c>
      <c r="BN17" s="2" t="s">
        <v>392</v>
      </c>
      <c r="BO17" s="2" t="s">
        <v>393</v>
      </c>
      <c r="BP17" s="2" t="s">
        <v>394</v>
      </c>
      <c r="BQ17" s="2" t="s">
        <v>395</v>
      </c>
      <c r="BR17" s="2" t="s">
        <v>17</v>
      </c>
      <c r="BS17" s="2" t="s">
        <v>396</v>
      </c>
      <c r="BT17" s="2" t="s">
        <v>397</v>
      </c>
      <c r="BU17" s="2" t="s">
        <v>398</v>
      </c>
      <c r="BV17" s="2" t="s">
        <v>207</v>
      </c>
      <c r="BW17" s="2" t="s">
        <v>399</v>
      </c>
      <c r="BX17" s="2" t="s">
        <v>400</v>
      </c>
      <c r="BY17" s="2" t="s">
        <v>401</v>
      </c>
      <c r="BZ17" s="2" t="s">
        <v>402</v>
      </c>
      <c r="CA17" s="2" t="s">
        <v>403</v>
      </c>
      <c r="CB17" s="2" t="s">
        <v>404</v>
      </c>
      <c r="CC17" s="2" t="s">
        <v>405</v>
      </c>
    </row>
    <row r="18" spans="1:81" x14ac:dyDescent="0.25">
      <c r="A18">
        <v>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17</v>
      </c>
      <c r="R18">
        <v>18</v>
      </c>
      <c r="S18">
        <v>19</v>
      </c>
      <c r="T18">
        <v>20</v>
      </c>
      <c r="U18">
        <v>21</v>
      </c>
      <c r="V18">
        <v>22</v>
      </c>
      <c r="W18">
        <v>23</v>
      </c>
      <c r="X18">
        <v>24</v>
      </c>
      <c r="Y18">
        <v>25</v>
      </c>
      <c r="Z18">
        <v>26</v>
      </c>
      <c r="AA18">
        <v>27</v>
      </c>
      <c r="AB18">
        <v>28</v>
      </c>
      <c r="AC18">
        <v>29</v>
      </c>
      <c r="AD18">
        <v>30</v>
      </c>
      <c r="AE18">
        <v>31</v>
      </c>
      <c r="AF18">
        <v>32</v>
      </c>
      <c r="AG18">
        <v>33</v>
      </c>
      <c r="AH18">
        <v>34</v>
      </c>
      <c r="AI18">
        <v>35</v>
      </c>
      <c r="AJ18">
        <v>36</v>
      </c>
      <c r="AK18">
        <v>37</v>
      </c>
      <c r="AL18">
        <v>38</v>
      </c>
      <c r="AM18">
        <v>39</v>
      </c>
      <c r="AN18">
        <v>40</v>
      </c>
      <c r="AO18">
        <v>41</v>
      </c>
      <c r="AP18">
        <v>42</v>
      </c>
      <c r="AQ18">
        <v>43</v>
      </c>
      <c r="AR18">
        <v>44</v>
      </c>
      <c r="AS18">
        <v>45</v>
      </c>
      <c r="AT18">
        <v>46</v>
      </c>
      <c r="AU18">
        <v>47</v>
      </c>
      <c r="AV18">
        <v>48</v>
      </c>
      <c r="AW18">
        <v>49</v>
      </c>
      <c r="AX18">
        <v>50</v>
      </c>
      <c r="AY18">
        <v>51</v>
      </c>
      <c r="AZ18">
        <v>52</v>
      </c>
      <c r="BA18">
        <v>53</v>
      </c>
      <c r="BB18">
        <v>54</v>
      </c>
      <c r="BC18">
        <v>55</v>
      </c>
      <c r="BD18">
        <v>56</v>
      </c>
      <c r="BE18">
        <v>57</v>
      </c>
      <c r="BF18">
        <v>58</v>
      </c>
      <c r="BG18">
        <v>59</v>
      </c>
      <c r="BH18">
        <v>60</v>
      </c>
      <c r="BI18">
        <v>61</v>
      </c>
      <c r="BJ18">
        <v>62</v>
      </c>
      <c r="BK18">
        <v>63</v>
      </c>
      <c r="BL18">
        <v>64</v>
      </c>
      <c r="BM18">
        <v>65</v>
      </c>
      <c r="BN18">
        <v>66</v>
      </c>
      <c r="BO18">
        <v>67</v>
      </c>
      <c r="BP18">
        <v>68</v>
      </c>
      <c r="BQ18">
        <v>69</v>
      </c>
      <c r="BR18">
        <v>70</v>
      </c>
      <c r="BS18">
        <v>71</v>
      </c>
      <c r="BT18">
        <v>72</v>
      </c>
      <c r="BU18">
        <v>73</v>
      </c>
      <c r="BV18">
        <v>74</v>
      </c>
      <c r="BW18">
        <v>75</v>
      </c>
      <c r="BX18">
        <v>76</v>
      </c>
      <c r="BY18">
        <v>77</v>
      </c>
      <c r="BZ18">
        <v>78</v>
      </c>
      <c r="CA18">
        <v>79</v>
      </c>
      <c r="CB18">
        <v>80</v>
      </c>
      <c r="CC18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85E0-3FC8-4DED-B60A-6992D5F69F3B}">
  <dimension ref="A1:AD186"/>
  <sheetViews>
    <sheetView zoomScale="80" zoomScaleNormal="80" workbookViewId="0">
      <selection activeCell="F21" sqref="F21"/>
    </sheetView>
  </sheetViews>
  <sheetFormatPr defaultRowHeight="15" x14ac:dyDescent="0.25"/>
  <cols>
    <col min="2" max="2" width="25.28515625" bestFit="1" customWidth="1"/>
    <col min="3" max="3" width="14.85546875" bestFit="1" customWidth="1"/>
    <col min="5" max="5" width="13.5703125" bestFit="1" customWidth="1"/>
    <col min="6" max="6" width="49.7109375" customWidth="1"/>
    <col min="7" max="7" width="28.5703125" customWidth="1"/>
    <col min="8" max="8" width="18.140625" customWidth="1"/>
    <col min="12" max="12" width="19.5703125" bestFit="1" customWidth="1"/>
    <col min="13" max="13" width="18.5703125" bestFit="1" customWidth="1"/>
    <col min="19" max="19" width="20.42578125" bestFit="1" customWidth="1"/>
    <col min="20" max="20" width="32.42578125" bestFit="1" customWidth="1"/>
    <col min="21" max="21" width="15.140625" bestFit="1" customWidth="1"/>
    <col min="22" max="22" width="96" bestFit="1" customWidth="1"/>
    <col min="23" max="23" width="33.42578125" bestFit="1" customWidth="1"/>
  </cols>
  <sheetData>
    <row r="1" spans="1:30" ht="16.5" thickBot="1" x14ac:dyDescent="0.3">
      <c r="A1" s="1" t="s">
        <v>607</v>
      </c>
      <c r="B1" s="1" t="s">
        <v>608</v>
      </c>
      <c r="C1" s="1" t="s">
        <v>609</v>
      </c>
      <c r="D1" s="1"/>
      <c r="E1" s="1" t="s">
        <v>224</v>
      </c>
      <c r="F1" s="1" t="s">
        <v>607</v>
      </c>
      <c r="G1" s="1" t="s">
        <v>610</v>
      </c>
      <c r="H1" s="1" t="s">
        <v>65</v>
      </c>
      <c r="I1" s="1"/>
      <c r="L1" t="s">
        <v>298</v>
      </c>
      <c r="M1" t="s">
        <v>517</v>
      </c>
      <c r="O1" s="1" t="s">
        <v>524</v>
      </c>
      <c r="S1" s="89" t="s">
        <v>530</v>
      </c>
      <c r="T1" s="89" t="s">
        <v>531</v>
      </c>
      <c r="U1" s="90" t="s">
        <v>532</v>
      </c>
      <c r="V1" s="91" t="s">
        <v>569</v>
      </c>
      <c r="W1" s="47" t="s">
        <v>570</v>
      </c>
      <c r="Z1" s="23" t="s">
        <v>553</v>
      </c>
      <c r="AA1" s="23" t="s">
        <v>554</v>
      </c>
      <c r="AC1" s="23" t="s">
        <v>553</v>
      </c>
      <c r="AD1" s="23" t="s">
        <v>554</v>
      </c>
    </row>
    <row r="2" spans="1:30" ht="15.75" thickBot="1" x14ac:dyDescent="0.3">
      <c r="A2" t="s">
        <v>611</v>
      </c>
      <c r="B2" t="s">
        <v>612</v>
      </c>
      <c r="E2">
        <v>2048</v>
      </c>
      <c r="F2" t="s">
        <v>604</v>
      </c>
      <c r="G2" t="s">
        <v>613</v>
      </c>
      <c r="H2" t="s">
        <v>614</v>
      </c>
      <c r="L2" t="s">
        <v>317</v>
      </c>
      <c r="M2">
        <v>1</v>
      </c>
      <c r="O2" s="16" t="s">
        <v>319</v>
      </c>
      <c r="P2" s="17" t="s">
        <v>525</v>
      </c>
      <c r="S2" s="92">
        <f>S8+S9+S13+S19+S17+S15</f>
        <v>139916</v>
      </c>
      <c r="T2" s="93" t="s">
        <v>533</v>
      </c>
      <c r="U2" s="93">
        <f>U8+U9+U13+U19+U17+U15</f>
        <v>262175</v>
      </c>
      <c r="V2" s="93" t="s">
        <v>599</v>
      </c>
      <c r="W2" s="20" t="s">
        <v>533</v>
      </c>
      <c r="Z2" s="24">
        <v>100</v>
      </c>
      <c r="AA2" s="24">
        <v>5000</v>
      </c>
      <c r="AC2" s="24">
        <v>300</v>
      </c>
      <c r="AD2" s="24">
        <v>1000</v>
      </c>
    </row>
    <row r="3" spans="1:30" x14ac:dyDescent="0.25">
      <c r="A3" t="s">
        <v>615</v>
      </c>
      <c r="B3" t="s">
        <v>616</v>
      </c>
      <c r="C3" t="s">
        <v>579</v>
      </c>
      <c r="E3">
        <v>4369</v>
      </c>
      <c r="F3" t="s">
        <v>605</v>
      </c>
      <c r="G3" t="s">
        <v>785</v>
      </c>
      <c r="H3" t="s">
        <v>617</v>
      </c>
      <c r="L3" t="s">
        <v>332</v>
      </c>
      <c r="M3">
        <v>2</v>
      </c>
      <c r="O3" s="81" t="s">
        <v>320</v>
      </c>
      <c r="P3" s="82">
        <v>11</v>
      </c>
      <c r="Q3">
        <v>11</v>
      </c>
      <c r="S3" s="94">
        <f>S21+S14+S6+S10</f>
        <v>4369</v>
      </c>
      <c r="T3" s="95" t="s">
        <v>534</v>
      </c>
      <c r="U3" s="95">
        <f>U21+U14+U6+U10</f>
        <v>2112</v>
      </c>
      <c r="V3" s="95" t="s">
        <v>600</v>
      </c>
      <c r="W3" s="21" t="s">
        <v>534</v>
      </c>
      <c r="Z3" s="25">
        <v>101</v>
      </c>
      <c r="AA3" s="25">
        <v>5050</v>
      </c>
      <c r="AC3" s="25">
        <v>301</v>
      </c>
      <c r="AD3" s="37">
        <v>1050</v>
      </c>
    </row>
    <row r="4" spans="1:30" x14ac:dyDescent="0.25">
      <c r="A4" t="s">
        <v>618</v>
      </c>
      <c r="B4" t="s">
        <v>619</v>
      </c>
      <c r="E4">
        <v>65634</v>
      </c>
      <c r="F4" t="s">
        <v>606</v>
      </c>
      <c r="G4" t="s">
        <v>620</v>
      </c>
      <c r="H4" t="s">
        <v>621</v>
      </c>
      <c r="L4" t="s">
        <v>518</v>
      </c>
      <c r="M4">
        <v>7</v>
      </c>
      <c r="O4" s="83" t="s">
        <v>526</v>
      </c>
      <c r="P4" s="84">
        <v>1</v>
      </c>
      <c r="Q4">
        <v>1</v>
      </c>
      <c r="S4" s="94">
        <f>S18+S7+S11+S12</f>
        <v>65634</v>
      </c>
      <c r="T4" s="95" t="s">
        <v>535</v>
      </c>
      <c r="U4" s="95">
        <f>U18+U7+U11+U12</f>
        <v>6027264</v>
      </c>
      <c r="V4" s="95" t="s">
        <v>601</v>
      </c>
      <c r="W4" s="21" t="s">
        <v>535</v>
      </c>
      <c r="Z4" s="25">
        <v>102</v>
      </c>
      <c r="AA4" s="25">
        <v>5051</v>
      </c>
      <c r="AC4" s="25">
        <v>302</v>
      </c>
      <c r="AD4" s="25">
        <v>1051</v>
      </c>
    </row>
    <row r="5" spans="1:30" x14ac:dyDescent="0.25">
      <c r="A5" t="s">
        <v>622</v>
      </c>
      <c r="B5" t="s">
        <v>623</v>
      </c>
      <c r="C5" t="s">
        <v>575</v>
      </c>
      <c r="E5">
        <v>139916</v>
      </c>
      <c r="F5" t="s">
        <v>603</v>
      </c>
      <c r="G5" t="s">
        <v>663</v>
      </c>
      <c r="H5" t="s">
        <v>624</v>
      </c>
      <c r="L5" t="s">
        <v>6</v>
      </c>
      <c r="M5">
        <v>8</v>
      </c>
      <c r="O5" s="83" t="s">
        <v>151</v>
      </c>
      <c r="P5" s="84">
        <v>4</v>
      </c>
      <c r="Q5">
        <v>4</v>
      </c>
      <c r="S5" s="94">
        <f>S2+S3+S4+S16</f>
        <v>211967</v>
      </c>
      <c r="T5" s="96" t="s">
        <v>536</v>
      </c>
      <c r="U5" s="95">
        <f>U2+U3+U4+U16</f>
        <v>6293087</v>
      </c>
      <c r="V5" s="95" t="s">
        <v>602</v>
      </c>
      <c r="W5" s="21" t="s">
        <v>536</v>
      </c>
      <c r="Z5" s="25">
        <v>103</v>
      </c>
      <c r="AA5" s="25">
        <v>5052</v>
      </c>
      <c r="AC5" s="25">
        <v>303</v>
      </c>
      <c r="AD5" s="25">
        <v>1052</v>
      </c>
    </row>
    <row r="6" spans="1:30" x14ac:dyDescent="0.25">
      <c r="A6" t="s">
        <v>625</v>
      </c>
      <c r="B6" t="s">
        <v>626</v>
      </c>
      <c r="C6" t="s">
        <v>577</v>
      </c>
      <c r="E6">
        <v>211967</v>
      </c>
      <c r="F6" t="s">
        <v>627</v>
      </c>
      <c r="G6" t="s">
        <v>786</v>
      </c>
      <c r="H6" t="s">
        <v>628</v>
      </c>
      <c r="L6" t="s">
        <v>519</v>
      </c>
      <c r="M6">
        <v>9</v>
      </c>
      <c r="O6" s="83" t="s">
        <v>151</v>
      </c>
      <c r="P6" s="84">
        <v>2</v>
      </c>
      <c r="Q6">
        <v>2</v>
      </c>
      <c r="S6" s="94">
        <v>1</v>
      </c>
      <c r="T6" s="96" t="s">
        <v>537</v>
      </c>
      <c r="U6" s="95">
        <v>64</v>
      </c>
      <c r="V6" s="95" t="s">
        <v>571</v>
      </c>
      <c r="W6" s="21" t="s">
        <v>572</v>
      </c>
      <c r="Z6" s="25">
        <v>104</v>
      </c>
      <c r="AA6" s="25">
        <v>5053</v>
      </c>
      <c r="AC6" s="25">
        <v>304</v>
      </c>
      <c r="AD6" s="25">
        <v>1053</v>
      </c>
    </row>
    <row r="7" spans="1:30" x14ac:dyDescent="0.25">
      <c r="A7" t="s">
        <v>629</v>
      </c>
      <c r="B7" t="s">
        <v>630</v>
      </c>
      <c r="C7" t="s">
        <v>631</v>
      </c>
      <c r="L7" t="s">
        <v>520</v>
      </c>
      <c r="M7">
        <v>10</v>
      </c>
      <c r="O7" s="83" t="s">
        <v>527</v>
      </c>
      <c r="P7" s="84">
        <v>13</v>
      </c>
      <c r="Q7">
        <v>13</v>
      </c>
      <c r="S7" s="94">
        <v>2</v>
      </c>
      <c r="T7" s="96" t="s">
        <v>538</v>
      </c>
      <c r="U7" s="95">
        <v>14336</v>
      </c>
      <c r="V7" s="95" t="s">
        <v>573</v>
      </c>
      <c r="W7" s="21" t="s">
        <v>574</v>
      </c>
      <c r="Z7" s="25">
        <v>105</v>
      </c>
      <c r="AA7" s="25">
        <v>5054</v>
      </c>
      <c r="AC7" s="25">
        <v>305</v>
      </c>
      <c r="AD7" s="25">
        <v>1054</v>
      </c>
    </row>
    <row r="8" spans="1:30" ht="15.75" thickBot="1" x14ac:dyDescent="0.3">
      <c r="A8" t="s">
        <v>604</v>
      </c>
      <c r="B8" t="s">
        <v>614</v>
      </c>
      <c r="C8" t="s">
        <v>613</v>
      </c>
      <c r="L8" t="s">
        <v>521</v>
      </c>
      <c r="M8">
        <v>5</v>
      </c>
      <c r="O8" s="85" t="s">
        <v>528</v>
      </c>
      <c r="P8" s="86">
        <v>14</v>
      </c>
      <c r="Q8">
        <v>14</v>
      </c>
      <c r="S8" s="94">
        <v>4</v>
      </c>
      <c r="T8" s="96" t="s">
        <v>539</v>
      </c>
      <c r="U8" s="95">
        <v>1</v>
      </c>
      <c r="V8" s="95" t="s">
        <v>575</v>
      </c>
      <c r="W8" s="21" t="s">
        <v>576</v>
      </c>
      <c r="Z8" s="25">
        <v>106</v>
      </c>
      <c r="AA8" s="25">
        <v>5055</v>
      </c>
      <c r="AC8" s="25">
        <v>306</v>
      </c>
      <c r="AD8" s="25">
        <v>1055</v>
      </c>
    </row>
    <row r="9" spans="1:30" x14ac:dyDescent="0.25">
      <c r="A9" t="s">
        <v>632</v>
      </c>
      <c r="B9" t="s">
        <v>551</v>
      </c>
      <c r="C9" t="s">
        <v>597</v>
      </c>
      <c r="H9">
        <v>2</v>
      </c>
      <c r="I9" t="s">
        <v>604</v>
      </c>
      <c r="L9" t="s">
        <v>326</v>
      </c>
      <c r="M9">
        <v>20</v>
      </c>
      <c r="S9" s="94">
        <v>8</v>
      </c>
      <c r="T9" s="96" t="s">
        <v>540</v>
      </c>
      <c r="U9" s="95">
        <v>2</v>
      </c>
      <c r="V9" s="95" t="s">
        <v>577</v>
      </c>
      <c r="W9" s="21" t="s">
        <v>578</v>
      </c>
      <c r="Z9" s="25">
        <v>107</v>
      </c>
      <c r="AA9" s="25">
        <v>5056</v>
      </c>
      <c r="AC9" s="24">
        <v>307</v>
      </c>
      <c r="AD9" s="24">
        <v>1056</v>
      </c>
    </row>
    <row r="10" spans="1:30" x14ac:dyDescent="0.25">
      <c r="A10" t="s">
        <v>633</v>
      </c>
      <c r="B10" t="s">
        <v>550</v>
      </c>
      <c r="C10" t="s">
        <v>595</v>
      </c>
      <c r="H10">
        <v>6</v>
      </c>
      <c r="I10" t="s">
        <v>634</v>
      </c>
      <c r="L10" t="s">
        <v>522</v>
      </c>
      <c r="M10" t="s">
        <v>523</v>
      </c>
      <c r="S10" s="94">
        <v>16</v>
      </c>
      <c r="T10" s="96" t="s">
        <v>541</v>
      </c>
      <c r="U10" s="95">
        <v>256</v>
      </c>
      <c r="V10" s="95" t="s">
        <v>579</v>
      </c>
      <c r="W10" s="21" t="s">
        <v>580</v>
      </c>
      <c r="Z10" s="24">
        <v>108</v>
      </c>
      <c r="AA10" s="24">
        <v>5057</v>
      </c>
      <c r="AC10" s="25">
        <v>311</v>
      </c>
      <c r="AD10" s="37">
        <v>1100</v>
      </c>
    </row>
    <row r="11" spans="1:30" x14ac:dyDescent="0.25">
      <c r="A11" t="s">
        <v>635</v>
      </c>
      <c r="B11" t="s">
        <v>549</v>
      </c>
      <c r="C11" t="s">
        <v>593</v>
      </c>
      <c r="H11">
        <v>10</v>
      </c>
      <c r="I11" t="s">
        <v>636</v>
      </c>
      <c r="S11" s="94">
        <v>32</v>
      </c>
      <c r="T11" s="96" t="s">
        <v>542</v>
      </c>
      <c r="U11" s="95">
        <v>1572864</v>
      </c>
      <c r="V11" s="95" t="s">
        <v>581</v>
      </c>
      <c r="W11" s="21" t="s">
        <v>582</v>
      </c>
      <c r="Z11" s="25">
        <v>111</v>
      </c>
      <c r="AA11" s="25">
        <v>5100</v>
      </c>
      <c r="AC11" s="25">
        <v>312</v>
      </c>
      <c r="AD11" s="25">
        <v>1101</v>
      </c>
    </row>
    <row r="12" spans="1:30" x14ac:dyDescent="0.25">
      <c r="A12" t="s">
        <v>637</v>
      </c>
      <c r="B12" t="s">
        <v>638</v>
      </c>
      <c r="H12">
        <v>14</v>
      </c>
      <c r="I12" t="s">
        <v>639</v>
      </c>
      <c r="S12" s="94">
        <v>64</v>
      </c>
      <c r="T12" s="96" t="s">
        <v>543</v>
      </c>
      <c r="U12" s="95">
        <v>4308992</v>
      </c>
      <c r="V12" s="95" t="s">
        <v>583</v>
      </c>
      <c r="W12" s="21" t="s">
        <v>584</v>
      </c>
      <c r="Z12" s="25">
        <v>112</v>
      </c>
      <c r="AA12" s="25">
        <v>5101</v>
      </c>
      <c r="AC12" s="25">
        <v>313</v>
      </c>
      <c r="AD12" s="25">
        <v>1102</v>
      </c>
    </row>
    <row r="13" spans="1:30" x14ac:dyDescent="0.25">
      <c r="A13" t="s">
        <v>634</v>
      </c>
      <c r="B13" t="s">
        <v>640</v>
      </c>
      <c r="C13" t="s">
        <v>613</v>
      </c>
      <c r="H13">
        <v>18</v>
      </c>
      <c r="I13" t="s">
        <v>633</v>
      </c>
      <c r="S13" s="94">
        <v>128</v>
      </c>
      <c r="T13" s="96" t="s">
        <v>544</v>
      </c>
      <c r="U13" s="95">
        <v>8</v>
      </c>
      <c r="V13" s="95" t="s">
        <v>585</v>
      </c>
      <c r="W13" s="21" t="s">
        <v>586</v>
      </c>
      <c r="Z13" s="25">
        <v>113</v>
      </c>
      <c r="AA13" s="25">
        <v>5102</v>
      </c>
      <c r="AC13" s="25">
        <v>314</v>
      </c>
      <c r="AD13" s="25">
        <v>1103</v>
      </c>
    </row>
    <row r="14" spans="1:30" x14ac:dyDescent="0.25">
      <c r="A14" t="s">
        <v>641</v>
      </c>
      <c r="B14" t="s">
        <v>642</v>
      </c>
      <c r="S14" s="94">
        <v>256</v>
      </c>
      <c r="T14" s="96" t="s">
        <v>545</v>
      </c>
      <c r="U14" s="95">
        <v>256</v>
      </c>
      <c r="V14" s="95" t="s">
        <v>579</v>
      </c>
      <c r="W14" s="21" t="s">
        <v>580</v>
      </c>
      <c r="Z14" s="25">
        <v>114</v>
      </c>
      <c r="AA14" s="25">
        <v>5103</v>
      </c>
      <c r="AC14" s="25">
        <v>315</v>
      </c>
      <c r="AD14" s="25">
        <v>1104</v>
      </c>
    </row>
    <row r="15" spans="1:30" x14ac:dyDescent="0.25">
      <c r="A15" t="s">
        <v>643</v>
      </c>
      <c r="B15" t="s">
        <v>644</v>
      </c>
      <c r="S15" s="94">
        <v>512</v>
      </c>
      <c r="T15" s="96" t="s">
        <v>546</v>
      </c>
      <c r="U15" s="95">
        <v>262144</v>
      </c>
      <c r="V15" s="95" t="s">
        <v>587</v>
      </c>
      <c r="W15" s="21" t="s">
        <v>588</v>
      </c>
      <c r="Z15" s="25">
        <v>115</v>
      </c>
      <c r="AA15" s="25">
        <v>5104</v>
      </c>
      <c r="AC15" s="25">
        <v>316</v>
      </c>
      <c r="AD15" s="25">
        <v>1105</v>
      </c>
    </row>
    <row r="16" spans="1:30" x14ac:dyDescent="0.25">
      <c r="A16" t="s">
        <v>639</v>
      </c>
      <c r="B16" t="s">
        <v>645</v>
      </c>
      <c r="C16" t="s">
        <v>585</v>
      </c>
      <c r="S16" s="94">
        <v>2048</v>
      </c>
      <c r="T16" s="96" t="s">
        <v>547</v>
      </c>
      <c r="U16" s="95">
        <v>1536</v>
      </c>
      <c r="V16" s="95" t="s">
        <v>589</v>
      </c>
      <c r="W16" s="21" t="s">
        <v>590</v>
      </c>
      <c r="Z16" s="25">
        <v>116</v>
      </c>
      <c r="AA16" s="25">
        <v>5105</v>
      </c>
      <c r="AC16" s="25" t="s">
        <v>566</v>
      </c>
      <c r="AD16" s="25">
        <v>1106</v>
      </c>
    </row>
    <row r="17" spans="1:30" x14ac:dyDescent="0.25">
      <c r="A17" t="s">
        <v>646</v>
      </c>
      <c r="B17" t="s">
        <v>647</v>
      </c>
      <c r="C17" t="s">
        <v>648</v>
      </c>
      <c r="S17" s="94">
        <v>8192</v>
      </c>
      <c r="T17" s="96" t="s">
        <v>548</v>
      </c>
      <c r="U17" s="95">
        <v>4</v>
      </c>
      <c r="V17" s="95" t="s">
        <v>591</v>
      </c>
      <c r="W17" s="21" t="s">
        <v>592</v>
      </c>
      <c r="Z17" s="25">
        <v>117</v>
      </c>
      <c r="AA17" s="25">
        <v>5106</v>
      </c>
      <c r="AC17" s="25" t="s">
        <v>566</v>
      </c>
      <c r="AD17" s="25">
        <v>1107</v>
      </c>
    </row>
    <row r="18" spans="1:30" x14ac:dyDescent="0.25">
      <c r="A18" t="s">
        <v>649</v>
      </c>
      <c r="B18" t="s">
        <v>650</v>
      </c>
      <c r="C18" t="s">
        <v>579</v>
      </c>
      <c r="S18" s="94">
        <v>65536</v>
      </c>
      <c r="T18" s="96" t="s">
        <v>549</v>
      </c>
      <c r="U18" s="95">
        <v>131072</v>
      </c>
      <c r="V18" s="95" t="s">
        <v>593</v>
      </c>
      <c r="W18" s="21" t="s">
        <v>594</v>
      </c>
      <c r="Z18" s="25">
        <v>118</v>
      </c>
      <c r="AA18" s="25">
        <v>5107</v>
      </c>
      <c r="AC18" s="25">
        <v>317</v>
      </c>
      <c r="AD18" s="25">
        <v>1108</v>
      </c>
    </row>
    <row r="19" spans="1:30" x14ac:dyDescent="0.25">
      <c r="A19" t="s">
        <v>651</v>
      </c>
      <c r="B19" t="s">
        <v>537</v>
      </c>
      <c r="C19" t="s">
        <v>652</v>
      </c>
      <c r="S19" s="94">
        <v>131072</v>
      </c>
      <c r="T19" s="96" t="s">
        <v>550</v>
      </c>
      <c r="U19" s="95">
        <v>16</v>
      </c>
      <c r="V19" s="95" t="s">
        <v>595</v>
      </c>
      <c r="W19" s="21" t="s">
        <v>596</v>
      </c>
      <c r="Z19" s="25">
        <v>119</v>
      </c>
      <c r="AA19" s="25">
        <v>5108</v>
      </c>
      <c r="AC19" s="25" t="s">
        <v>566</v>
      </c>
      <c r="AD19" s="25">
        <v>1109</v>
      </c>
    </row>
    <row r="20" spans="1:30" x14ac:dyDescent="0.25">
      <c r="A20" t="s">
        <v>653</v>
      </c>
      <c r="B20" t="s">
        <v>654</v>
      </c>
      <c r="C20" t="s">
        <v>655</v>
      </c>
      <c r="S20" s="94">
        <v>4194304</v>
      </c>
      <c r="T20" s="96" t="s">
        <v>551</v>
      </c>
      <c r="U20" s="95">
        <v>32</v>
      </c>
      <c r="V20" s="95" t="s">
        <v>597</v>
      </c>
      <c r="W20" s="21"/>
      <c r="Z20" s="25">
        <v>120</v>
      </c>
      <c r="AA20" s="25">
        <v>5109</v>
      </c>
      <c r="AC20" s="25" t="s">
        <v>566</v>
      </c>
      <c r="AD20" s="25">
        <v>1110</v>
      </c>
    </row>
    <row r="21" spans="1:30" ht="15.75" thickBot="1" x14ac:dyDescent="0.3">
      <c r="A21" t="s">
        <v>636</v>
      </c>
      <c r="B21" t="s">
        <v>542</v>
      </c>
      <c r="C21" t="s">
        <v>656</v>
      </c>
      <c r="I21" t="s">
        <v>657</v>
      </c>
      <c r="S21" s="97">
        <v>4096</v>
      </c>
      <c r="T21" s="98" t="s">
        <v>552</v>
      </c>
      <c r="U21" s="99">
        <v>1536</v>
      </c>
      <c r="V21" s="99" t="s">
        <v>589</v>
      </c>
      <c r="W21" s="22" t="s">
        <v>598</v>
      </c>
      <c r="Z21" s="24">
        <v>121</v>
      </c>
      <c r="AA21" s="24">
        <v>5110</v>
      </c>
      <c r="AC21" s="25" t="s">
        <v>566</v>
      </c>
      <c r="AD21" s="25">
        <v>1111</v>
      </c>
    </row>
    <row r="22" spans="1:30" x14ac:dyDescent="0.25">
      <c r="A22" t="s">
        <v>658</v>
      </c>
      <c r="B22" t="s">
        <v>548</v>
      </c>
      <c r="C22" t="s">
        <v>591</v>
      </c>
      <c r="I22" t="s">
        <v>657</v>
      </c>
      <c r="Z22" s="25">
        <v>131</v>
      </c>
      <c r="AA22" s="25">
        <v>5150</v>
      </c>
      <c r="AC22" s="25" t="s">
        <v>566</v>
      </c>
      <c r="AD22" s="25">
        <v>1112</v>
      </c>
    </row>
    <row r="23" spans="1:30" x14ac:dyDescent="0.25">
      <c r="A23" t="s">
        <v>659</v>
      </c>
      <c r="B23" t="s">
        <v>546</v>
      </c>
      <c r="C23" t="s">
        <v>587</v>
      </c>
      <c r="I23" t="s">
        <v>657</v>
      </c>
      <c r="Z23" s="25">
        <v>132</v>
      </c>
      <c r="AA23" s="25">
        <v>5151</v>
      </c>
      <c r="AC23" s="25">
        <v>318</v>
      </c>
      <c r="AD23" s="25">
        <v>1113</v>
      </c>
    </row>
    <row r="24" spans="1:30" x14ac:dyDescent="0.25">
      <c r="A24" t="s">
        <v>660</v>
      </c>
      <c r="B24" t="s">
        <v>661</v>
      </c>
      <c r="C24" t="s">
        <v>662</v>
      </c>
      <c r="I24" t="s">
        <v>657</v>
      </c>
      <c r="Z24" s="25">
        <v>133</v>
      </c>
      <c r="AA24" s="25">
        <v>5152</v>
      </c>
      <c r="AC24" s="25">
        <v>319</v>
      </c>
      <c r="AD24" s="25">
        <v>1114</v>
      </c>
    </row>
    <row r="25" spans="1:30" x14ac:dyDescent="0.25">
      <c r="I25" t="s">
        <v>657</v>
      </c>
      <c r="Z25" s="25">
        <v>134</v>
      </c>
      <c r="AA25" s="25">
        <v>5153</v>
      </c>
      <c r="AC25" s="25" t="s">
        <v>566</v>
      </c>
      <c r="AD25" s="25">
        <v>1115</v>
      </c>
    </row>
    <row r="26" spans="1:30" x14ac:dyDescent="0.25">
      <c r="I26" t="s">
        <v>657</v>
      </c>
      <c r="Z26" s="25">
        <v>135</v>
      </c>
      <c r="AA26" s="25">
        <v>5154</v>
      </c>
      <c r="AC26" s="25" t="s">
        <v>566</v>
      </c>
      <c r="AD26" s="25">
        <v>1116</v>
      </c>
    </row>
    <row r="27" spans="1:30" x14ac:dyDescent="0.25">
      <c r="I27" t="s">
        <v>657</v>
      </c>
      <c r="Z27" s="25">
        <v>136</v>
      </c>
      <c r="AA27" s="25">
        <v>5155</v>
      </c>
      <c r="AC27" s="25" t="s">
        <v>566</v>
      </c>
      <c r="AD27" s="25">
        <v>1117</v>
      </c>
    </row>
    <row r="28" spans="1:30" x14ac:dyDescent="0.25">
      <c r="I28" t="s">
        <v>657</v>
      </c>
      <c r="Z28" s="25">
        <v>137</v>
      </c>
      <c r="AA28" s="25">
        <v>5156</v>
      </c>
      <c r="AC28" s="25" t="s">
        <v>566</v>
      </c>
      <c r="AD28" s="25">
        <v>1118</v>
      </c>
    </row>
    <row r="29" spans="1:30" x14ac:dyDescent="0.25">
      <c r="I29" t="s">
        <v>657</v>
      </c>
      <c r="Z29" s="25">
        <v>138</v>
      </c>
      <c r="AA29" s="25">
        <v>5157</v>
      </c>
      <c r="AC29" s="25">
        <v>331</v>
      </c>
      <c r="AD29" s="25">
        <v>1119</v>
      </c>
    </row>
    <row r="30" spans="1:30" x14ac:dyDescent="0.25">
      <c r="I30" t="s">
        <v>657</v>
      </c>
      <c r="Z30" s="25">
        <v>139</v>
      </c>
      <c r="AA30" s="25">
        <v>5158</v>
      </c>
      <c r="AC30" s="25">
        <v>335</v>
      </c>
      <c r="AD30" s="25">
        <v>1120</v>
      </c>
    </row>
    <row r="31" spans="1:30" x14ac:dyDescent="0.25">
      <c r="I31" t="s">
        <v>657</v>
      </c>
      <c r="Z31" s="24">
        <v>140</v>
      </c>
      <c r="AA31" s="24">
        <v>5159</v>
      </c>
      <c r="AC31" s="25">
        <v>336</v>
      </c>
      <c r="AD31" s="25">
        <v>1121</v>
      </c>
    </row>
    <row r="32" spans="1:30" x14ac:dyDescent="0.25">
      <c r="I32" t="s">
        <v>657</v>
      </c>
      <c r="Z32" s="25">
        <v>151</v>
      </c>
      <c r="AA32" s="25">
        <v>5200</v>
      </c>
      <c r="AC32" s="25">
        <v>366</v>
      </c>
      <c r="AD32" s="25">
        <v>1122</v>
      </c>
    </row>
    <row r="33" spans="26:30" x14ac:dyDescent="0.25">
      <c r="Z33" s="25">
        <v>152</v>
      </c>
      <c r="AA33" s="25">
        <v>5201</v>
      </c>
      <c r="AC33" s="24">
        <v>371</v>
      </c>
      <c r="AD33" s="24">
        <v>1123</v>
      </c>
    </row>
    <row r="34" spans="26:30" x14ac:dyDescent="0.25">
      <c r="Z34" s="25">
        <v>153</v>
      </c>
      <c r="AA34" s="25">
        <v>5202</v>
      </c>
      <c r="AC34" s="25">
        <v>321</v>
      </c>
      <c r="AD34" s="25">
        <v>1150</v>
      </c>
    </row>
    <row r="35" spans="26:30" x14ac:dyDescent="0.25">
      <c r="Z35" s="25">
        <v>154</v>
      </c>
      <c r="AA35" s="25">
        <v>5203</v>
      </c>
      <c r="AC35" s="25">
        <v>322</v>
      </c>
      <c r="AD35" s="25">
        <v>1151</v>
      </c>
    </row>
    <row r="36" spans="26:30" x14ac:dyDescent="0.25">
      <c r="Z36" s="25">
        <v>155</v>
      </c>
      <c r="AA36" s="25">
        <v>5204</v>
      </c>
      <c r="AC36" s="25">
        <v>323</v>
      </c>
      <c r="AD36" s="25">
        <v>1152</v>
      </c>
    </row>
    <row r="37" spans="26:30" x14ac:dyDescent="0.25">
      <c r="Z37" s="25">
        <v>156</v>
      </c>
      <c r="AA37" s="25">
        <v>5205</v>
      </c>
      <c r="AC37" s="25">
        <v>324</v>
      </c>
      <c r="AD37" s="25">
        <v>1153</v>
      </c>
    </row>
    <row r="38" spans="26:30" x14ac:dyDescent="0.25">
      <c r="Z38" s="25">
        <v>157</v>
      </c>
      <c r="AA38" s="25">
        <v>5206</v>
      </c>
      <c r="AC38" s="25">
        <v>325</v>
      </c>
      <c r="AD38" s="25">
        <v>1154</v>
      </c>
    </row>
    <row r="39" spans="26:30" x14ac:dyDescent="0.25">
      <c r="Z39" s="25">
        <v>158</v>
      </c>
      <c r="AA39" s="25">
        <v>5207</v>
      </c>
      <c r="AC39" s="25">
        <v>326</v>
      </c>
      <c r="AD39" s="25">
        <v>1155</v>
      </c>
    </row>
    <row r="40" spans="26:30" x14ac:dyDescent="0.25">
      <c r="Z40" s="25">
        <v>159</v>
      </c>
      <c r="AA40" s="25">
        <v>5208</v>
      </c>
      <c r="AC40" s="25">
        <v>327</v>
      </c>
      <c r="AD40" s="25">
        <v>1156</v>
      </c>
    </row>
    <row r="41" spans="26:30" x14ac:dyDescent="0.25">
      <c r="Z41" s="24">
        <v>160</v>
      </c>
      <c r="AA41" s="24">
        <v>5209</v>
      </c>
      <c r="AC41" s="25">
        <v>328</v>
      </c>
      <c r="AD41" s="25">
        <v>1157</v>
      </c>
    </row>
    <row r="42" spans="26:30" x14ac:dyDescent="0.25">
      <c r="Z42" s="25">
        <v>161</v>
      </c>
      <c r="AA42" s="25">
        <v>5251</v>
      </c>
      <c r="AC42" s="25">
        <v>329</v>
      </c>
      <c r="AD42" s="25">
        <v>1158</v>
      </c>
    </row>
    <row r="43" spans="26:30" x14ac:dyDescent="0.25">
      <c r="Z43" s="25">
        <v>162</v>
      </c>
      <c r="AA43" s="25">
        <v>5252</v>
      </c>
      <c r="AC43" s="24">
        <v>330</v>
      </c>
      <c r="AD43" s="24">
        <v>1159</v>
      </c>
    </row>
    <row r="44" spans="26:30" x14ac:dyDescent="0.25">
      <c r="Z44" s="25">
        <v>163</v>
      </c>
      <c r="AA44" s="25">
        <v>5253</v>
      </c>
      <c r="AC44" s="25">
        <v>341</v>
      </c>
      <c r="AD44" s="37">
        <v>1200</v>
      </c>
    </row>
    <row r="45" spans="26:30" x14ac:dyDescent="0.25">
      <c r="Z45" s="25">
        <v>164</v>
      </c>
      <c r="AA45" s="25">
        <v>5254</v>
      </c>
      <c r="AC45" s="25">
        <v>342</v>
      </c>
      <c r="AD45" s="25">
        <v>1201</v>
      </c>
    </row>
    <row r="46" spans="26:30" x14ac:dyDescent="0.25">
      <c r="Z46" s="25">
        <v>165</v>
      </c>
      <c r="AA46" s="25">
        <v>5255</v>
      </c>
      <c r="AC46" s="25">
        <v>343</v>
      </c>
      <c r="AD46" s="25">
        <v>1210</v>
      </c>
    </row>
    <row r="47" spans="26:30" x14ac:dyDescent="0.25">
      <c r="Z47" s="25">
        <v>166</v>
      </c>
      <c r="AA47" s="25">
        <v>5256</v>
      </c>
      <c r="AC47" s="25" t="s">
        <v>566</v>
      </c>
      <c r="AD47" s="25">
        <v>1211</v>
      </c>
    </row>
    <row r="48" spans="26:30" x14ac:dyDescent="0.25">
      <c r="Z48" s="25">
        <v>171</v>
      </c>
      <c r="AA48" s="25">
        <v>5257</v>
      </c>
      <c r="AC48" s="25" t="s">
        <v>566</v>
      </c>
      <c r="AD48" s="25">
        <v>1212</v>
      </c>
    </row>
    <row r="49" spans="26:30" x14ac:dyDescent="0.25">
      <c r="Z49" s="25">
        <v>172</v>
      </c>
      <c r="AA49" s="25">
        <v>5258</v>
      </c>
      <c r="AC49" s="25" t="s">
        <v>566</v>
      </c>
      <c r="AD49" s="25">
        <v>1213</v>
      </c>
    </row>
    <row r="50" spans="26:30" x14ac:dyDescent="0.25">
      <c r="Z50" s="25">
        <v>173</v>
      </c>
      <c r="AA50" s="25">
        <v>5259</v>
      </c>
      <c r="AC50" s="25" t="s">
        <v>566</v>
      </c>
      <c r="AD50" s="25">
        <v>1214</v>
      </c>
    </row>
    <row r="51" spans="26:30" x14ac:dyDescent="0.25">
      <c r="Z51" s="25">
        <v>174</v>
      </c>
      <c r="AA51" s="25">
        <v>5260</v>
      </c>
      <c r="AC51" s="25" t="s">
        <v>566</v>
      </c>
      <c r="AD51" s="25">
        <v>1215</v>
      </c>
    </row>
    <row r="52" spans="26:30" x14ac:dyDescent="0.25">
      <c r="Z52" s="25">
        <v>175</v>
      </c>
      <c r="AA52" s="25">
        <v>5261</v>
      </c>
      <c r="AC52" s="25">
        <v>344</v>
      </c>
      <c r="AD52" s="25">
        <v>1220</v>
      </c>
    </row>
    <row r="53" spans="26:30" x14ac:dyDescent="0.25">
      <c r="Z53" s="25">
        <v>176</v>
      </c>
      <c r="AA53" s="25">
        <v>5262</v>
      </c>
      <c r="AC53" s="25">
        <v>345</v>
      </c>
      <c r="AD53" s="25">
        <v>1230</v>
      </c>
    </row>
    <row r="54" spans="26:30" x14ac:dyDescent="0.25">
      <c r="Z54" s="25">
        <v>177</v>
      </c>
      <c r="AA54" s="25">
        <v>5263</v>
      </c>
      <c r="AC54" s="24">
        <v>346</v>
      </c>
      <c r="AD54" s="24">
        <v>1231</v>
      </c>
    </row>
    <row r="55" spans="26:30" x14ac:dyDescent="0.25">
      <c r="Z55" s="25">
        <v>178</v>
      </c>
      <c r="AA55" s="25">
        <v>5264</v>
      </c>
      <c r="AC55" s="37">
        <v>351</v>
      </c>
      <c r="AD55" s="37">
        <v>1250</v>
      </c>
    </row>
    <row r="56" spans="26:30" x14ac:dyDescent="0.25">
      <c r="Z56" s="24">
        <v>179</v>
      </c>
      <c r="AA56" s="24">
        <v>5265</v>
      </c>
      <c r="AC56" s="25">
        <v>352</v>
      </c>
      <c r="AD56" s="25">
        <v>1251</v>
      </c>
    </row>
    <row r="57" spans="26:30" x14ac:dyDescent="0.25">
      <c r="Z57" s="25">
        <v>181</v>
      </c>
      <c r="AA57" s="25">
        <v>5301</v>
      </c>
      <c r="AC57" s="25">
        <v>353</v>
      </c>
      <c r="AD57" s="25">
        <v>1252</v>
      </c>
    </row>
    <row r="58" spans="26:30" x14ac:dyDescent="0.25">
      <c r="Z58" s="25">
        <v>182</v>
      </c>
      <c r="AA58" s="25">
        <v>5302</v>
      </c>
      <c r="AC58" s="25">
        <v>354</v>
      </c>
      <c r="AD58" s="25">
        <v>1253</v>
      </c>
    </row>
    <row r="59" spans="26:30" x14ac:dyDescent="0.25">
      <c r="Z59" s="25">
        <v>183</v>
      </c>
      <c r="AA59" s="25">
        <v>5303</v>
      </c>
      <c r="AC59" s="25">
        <v>355</v>
      </c>
      <c r="AD59" s="25">
        <v>1254</v>
      </c>
    </row>
    <row r="60" spans="26:30" x14ac:dyDescent="0.25">
      <c r="Z60" s="25">
        <v>185</v>
      </c>
      <c r="AA60" s="25">
        <v>5304</v>
      </c>
      <c r="AC60" s="24">
        <v>356</v>
      </c>
      <c r="AD60" s="24">
        <v>1255</v>
      </c>
    </row>
    <row r="61" spans="26:30" x14ac:dyDescent="0.25">
      <c r="Z61" s="25">
        <v>186</v>
      </c>
      <c r="AA61" s="25">
        <v>5305</v>
      </c>
      <c r="AC61" s="25">
        <v>361</v>
      </c>
      <c r="AD61" s="37">
        <v>1300</v>
      </c>
    </row>
    <row r="62" spans="26:30" x14ac:dyDescent="0.25">
      <c r="Z62" s="24">
        <v>187</v>
      </c>
      <c r="AA62" s="24">
        <v>5306</v>
      </c>
      <c r="AC62" s="25">
        <v>362</v>
      </c>
      <c r="AD62" s="25">
        <v>1301</v>
      </c>
    </row>
    <row r="63" spans="26:30" x14ac:dyDescent="0.25">
      <c r="Z63" s="25">
        <v>191</v>
      </c>
      <c r="AA63" s="25">
        <v>5350</v>
      </c>
      <c r="AC63" s="25">
        <v>363</v>
      </c>
      <c r="AD63" s="25">
        <v>1302</v>
      </c>
    </row>
    <row r="64" spans="26:30" x14ac:dyDescent="0.25">
      <c r="Z64" s="25">
        <v>192</v>
      </c>
      <c r="AA64" s="25">
        <v>5351</v>
      </c>
      <c r="AC64" s="25">
        <v>364</v>
      </c>
      <c r="AD64" s="25">
        <v>1303</v>
      </c>
    </row>
    <row r="65" spans="26:30" x14ac:dyDescent="0.25">
      <c r="Z65" s="25">
        <v>193</v>
      </c>
      <c r="AA65" s="25">
        <v>5352</v>
      </c>
      <c r="AC65" s="24">
        <v>365</v>
      </c>
      <c r="AD65" s="24">
        <v>1304</v>
      </c>
    </row>
    <row r="66" spans="26:30" x14ac:dyDescent="0.25">
      <c r="Z66" s="24">
        <v>194</v>
      </c>
      <c r="AA66" s="24">
        <v>5353</v>
      </c>
      <c r="AC66" s="37">
        <v>372</v>
      </c>
      <c r="AD66" s="37">
        <v>1350</v>
      </c>
    </row>
    <row r="67" spans="26:30" x14ac:dyDescent="0.25">
      <c r="Z67" s="25">
        <v>2010</v>
      </c>
      <c r="AA67" s="25">
        <v>5400</v>
      </c>
      <c r="AC67" s="25">
        <v>373</v>
      </c>
      <c r="AD67" s="25">
        <v>1351</v>
      </c>
    </row>
    <row r="68" spans="26:30" x14ac:dyDescent="0.25">
      <c r="Z68" s="25">
        <v>201</v>
      </c>
      <c r="AA68" s="25">
        <v>5401</v>
      </c>
      <c r="AC68" s="25">
        <v>374</v>
      </c>
      <c r="AD68" s="25">
        <v>1352</v>
      </c>
    </row>
    <row r="69" spans="26:30" x14ac:dyDescent="0.25">
      <c r="Z69" s="25">
        <v>202</v>
      </c>
      <c r="AA69" s="25">
        <v>5402</v>
      </c>
      <c r="AC69" s="24">
        <v>375</v>
      </c>
      <c r="AD69" s="24">
        <v>1353</v>
      </c>
    </row>
    <row r="70" spans="26:30" x14ac:dyDescent="0.25">
      <c r="Z70" s="25" t="s">
        <v>555</v>
      </c>
      <c r="AA70" s="25">
        <v>5403</v>
      </c>
      <c r="AC70" s="38">
        <v>400</v>
      </c>
      <c r="AD70" s="38">
        <v>2000</v>
      </c>
    </row>
    <row r="71" spans="26:30" x14ac:dyDescent="0.25">
      <c r="Z71" s="25">
        <v>2011</v>
      </c>
      <c r="AA71" s="25">
        <v>5404</v>
      </c>
      <c r="AC71" s="39">
        <v>401</v>
      </c>
      <c r="AD71" s="39">
        <v>2050</v>
      </c>
    </row>
    <row r="72" spans="26:30" x14ac:dyDescent="0.25">
      <c r="Z72" s="25">
        <v>2012</v>
      </c>
      <c r="AA72" s="25">
        <v>5405</v>
      </c>
      <c r="AC72" s="40">
        <v>402</v>
      </c>
      <c r="AD72" s="40">
        <v>2051</v>
      </c>
    </row>
    <row r="73" spans="26:30" x14ac:dyDescent="0.25">
      <c r="Z73" s="25">
        <v>2013</v>
      </c>
      <c r="AA73" s="25">
        <v>5406</v>
      </c>
      <c r="AC73" s="40">
        <v>403</v>
      </c>
      <c r="AD73" s="40">
        <v>2052</v>
      </c>
    </row>
    <row r="74" spans="26:30" x14ac:dyDescent="0.25">
      <c r="Z74" s="25">
        <v>2015</v>
      </c>
      <c r="AA74" s="25">
        <v>5407</v>
      </c>
      <c r="AC74" s="40">
        <v>404</v>
      </c>
      <c r="AD74" s="40">
        <v>2053</v>
      </c>
    </row>
    <row r="75" spans="26:30" x14ac:dyDescent="0.25">
      <c r="Z75" s="25">
        <v>2016</v>
      </c>
      <c r="AA75" s="25">
        <v>5408</v>
      </c>
      <c r="AC75" s="40">
        <v>405</v>
      </c>
      <c r="AD75" s="40">
        <v>2054</v>
      </c>
    </row>
    <row r="76" spans="26:30" x14ac:dyDescent="0.25">
      <c r="Z76" s="25">
        <v>2021</v>
      </c>
      <c r="AA76" s="25">
        <v>5409</v>
      </c>
      <c r="AC76" s="40">
        <v>406</v>
      </c>
      <c r="AD76" s="40">
        <v>2055</v>
      </c>
    </row>
    <row r="77" spans="26:30" x14ac:dyDescent="0.25">
      <c r="Z77" s="24">
        <v>2022</v>
      </c>
      <c r="AA77" s="24">
        <v>5410</v>
      </c>
      <c r="AC77" s="40">
        <v>407</v>
      </c>
      <c r="AD77" s="40">
        <v>2056</v>
      </c>
    </row>
    <row r="78" spans="26:30" x14ac:dyDescent="0.25">
      <c r="Z78" s="25">
        <v>204</v>
      </c>
      <c r="AA78" s="25">
        <v>5451</v>
      </c>
      <c r="AC78" s="40">
        <v>408</v>
      </c>
      <c r="AD78" s="40">
        <v>2057</v>
      </c>
    </row>
    <row r="79" spans="26:30" x14ac:dyDescent="0.25">
      <c r="Z79" s="25">
        <v>205</v>
      </c>
      <c r="AA79" s="25">
        <v>5452</v>
      </c>
      <c r="AC79" s="41">
        <v>409</v>
      </c>
      <c r="AD79" s="41">
        <v>2058</v>
      </c>
    </row>
    <row r="80" spans="26:30" x14ac:dyDescent="0.25">
      <c r="Z80" s="24">
        <v>206</v>
      </c>
      <c r="AA80" s="24">
        <v>5453</v>
      </c>
      <c r="AC80" s="39">
        <v>414</v>
      </c>
      <c r="AD80" s="39">
        <v>2100</v>
      </c>
    </row>
    <row r="81" spans="26:30" x14ac:dyDescent="0.25">
      <c r="Z81" s="25">
        <v>211</v>
      </c>
      <c r="AA81" s="25">
        <v>5501</v>
      </c>
      <c r="AC81" s="40">
        <v>415</v>
      </c>
      <c r="AD81" s="40">
        <v>2101</v>
      </c>
    </row>
    <row r="82" spans="26:30" x14ac:dyDescent="0.25">
      <c r="Z82" s="24">
        <v>212</v>
      </c>
      <c r="AA82" s="24">
        <v>5502</v>
      </c>
      <c r="AC82" s="40">
        <v>416</v>
      </c>
      <c r="AD82" s="40">
        <v>2102</v>
      </c>
    </row>
    <row r="83" spans="26:30" x14ac:dyDescent="0.25">
      <c r="Z83" s="25">
        <v>2150</v>
      </c>
      <c r="AA83" s="25">
        <v>5550</v>
      </c>
      <c r="AC83" s="40">
        <v>417</v>
      </c>
      <c r="AD83" s="40">
        <v>2103</v>
      </c>
    </row>
    <row r="84" spans="26:30" x14ac:dyDescent="0.25">
      <c r="Z84" s="25" t="s">
        <v>556</v>
      </c>
      <c r="AA84" s="25">
        <v>5551</v>
      </c>
      <c r="AC84" s="40">
        <v>418</v>
      </c>
      <c r="AD84" s="40">
        <v>2104</v>
      </c>
    </row>
    <row r="85" spans="26:30" x14ac:dyDescent="0.25">
      <c r="Z85" s="25" t="s">
        <v>557</v>
      </c>
      <c r="AA85" s="25">
        <v>5552</v>
      </c>
      <c r="AC85" s="40">
        <v>419</v>
      </c>
      <c r="AD85" s="40">
        <v>2105</v>
      </c>
    </row>
    <row r="86" spans="26:30" x14ac:dyDescent="0.25">
      <c r="Z86" s="25">
        <v>215</v>
      </c>
      <c r="AA86" s="25">
        <v>5553</v>
      </c>
      <c r="AC86" s="40">
        <v>420</v>
      </c>
      <c r="AD86" s="40">
        <v>2106</v>
      </c>
    </row>
    <row r="87" spans="26:30" x14ac:dyDescent="0.25">
      <c r="Z87" s="25">
        <v>2151</v>
      </c>
      <c r="AA87" s="25">
        <v>5554</v>
      </c>
      <c r="AC87" s="40">
        <v>421</v>
      </c>
      <c r="AD87" s="40">
        <v>2107</v>
      </c>
    </row>
    <row r="88" spans="26:30" x14ac:dyDescent="0.25">
      <c r="Z88" s="25">
        <v>2152</v>
      </c>
      <c r="AA88" s="25">
        <v>5555</v>
      </c>
      <c r="AC88" s="40">
        <v>422</v>
      </c>
      <c r="AD88" s="40">
        <v>2108</v>
      </c>
    </row>
    <row r="89" spans="26:30" x14ac:dyDescent="0.25">
      <c r="Z89" s="25">
        <v>2132</v>
      </c>
      <c r="AA89" s="25">
        <v>5556</v>
      </c>
      <c r="AC89" s="40">
        <v>423</v>
      </c>
      <c r="AD89" s="40">
        <v>2109</v>
      </c>
    </row>
    <row r="90" spans="26:30" x14ac:dyDescent="0.25">
      <c r="Z90" s="24">
        <v>2142</v>
      </c>
      <c r="AA90" s="24">
        <v>5557</v>
      </c>
      <c r="AC90" s="40">
        <v>424</v>
      </c>
      <c r="AD90" s="40">
        <v>2110</v>
      </c>
    </row>
    <row r="91" spans="26:30" x14ac:dyDescent="0.25">
      <c r="Z91" s="25">
        <v>2210</v>
      </c>
      <c r="AA91" s="25">
        <v>5600</v>
      </c>
      <c r="AC91" s="41">
        <v>425</v>
      </c>
      <c r="AD91" s="41">
        <v>2111</v>
      </c>
    </row>
    <row r="92" spans="26:30" x14ac:dyDescent="0.25">
      <c r="Z92" s="25" t="s">
        <v>558</v>
      </c>
      <c r="AA92" s="25">
        <v>5601</v>
      </c>
      <c r="AC92" s="39">
        <v>429</v>
      </c>
      <c r="AD92" s="39">
        <v>2150</v>
      </c>
    </row>
    <row r="93" spans="26:30" x14ac:dyDescent="0.25">
      <c r="Z93" s="25" t="s">
        <v>559</v>
      </c>
      <c r="AA93" s="25">
        <v>5602</v>
      </c>
      <c r="AC93" s="40">
        <v>430</v>
      </c>
      <c r="AD93" s="40">
        <v>2151</v>
      </c>
    </row>
    <row r="94" spans="26:30" x14ac:dyDescent="0.25">
      <c r="Z94" s="25" t="s">
        <v>560</v>
      </c>
      <c r="AA94" s="25">
        <v>5603</v>
      </c>
      <c r="AC94" s="40">
        <v>431</v>
      </c>
      <c r="AD94" s="40">
        <v>2152</v>
      </c>
    </row>
    <row r="95" spans="26:30" x14ac:dyDescent="0.25">
      <c r="Z95" s="25">
        <v>2232</v>
      </c>
      <c r="AA95" s="25">
        <v>5604</v>
      </c>
      <c r="AC95" s="40">
        <v>432</v>
      </c>
      <c r="AD95" s="40">
        <v>2153</v>
      </c>
    </row>
    <row r="96" spans="26:30" x14ac:dyDescent="0.25">
      <c r="Z96" s="25">
        <v>2233</v>
      </c>
      <c r="AA96" s="25">
        <v>5605</v>
      </c>
      <c r="AC96" s="40">
        <v>433</v>
      </c>
      <c r="AD96" s="40">
        <v>2154</v>
      </c>
    </row>
    <row r="97" spans="26:30" x14ac:dyDescent="0.25">
      <c r="Z97" s="25" t="s">
        <v>561</v>
      </c>
      <c r="AA97" s="25">
        <v>5606</v>
      </c>
      <c r="AC97" s="41">
        <v>434</v>
      </c>
      <c r="AD97" s="41">
        <v>2155</v>
      </c>
    </row>
    <row r="98" spans="26:30" x14ac:dyDescent="0.25">
      <c r="Z98" s="25">
        <v>2242</v>
      </c>
      <c r="AA98" s="25">
        <v>5607</v>
      </c>
      <c r="AC98" s="39">
        <v>438</v>
      </c>
      <c r="AD98" s="39">
        <v>2200</v>
      </c>
    </row>
    <row r="99" spans="26:30" x14ac:dyDescent="0.25">
      <c r="Z99" s="25">
        <v>2243</v>
      </c>
      <c r="AA99" s="25">
        <v>5608</v>
      </c>
      <c r="AC99" s="40">
        <v>439</v>
      </c>
      <c r="AD99" s="40">
        <v>2201</v>
      </c>
    </row>
    <row r="100" spans="26:30" x14ac:dyDescent="0.25">
      <c r="Z100" s="25" t="s">
        <v>562</v>
      </c>
      <c r="AA100" s="25">
        <v>5609</v>
      </c>
      <c r="AC100" s="40">
        <v>440</v>
      </c>
      <c r="AD100" s="40">
        <v>2202</v>
      </c>
    </row>
    <row r="101" spans="26:30" x14ac:dyDescent="0.25">
      <c r="Z101" s="25">
        <v>2252</v>
      </c>
      <c r="AA101" s="25">
        <v>5610</v>
      </c>
      <c r="AC101" s="40">
        <v>441</v>
      </c>
      <c r="AD101" s="40">
        <v>2203</v>
      </c>
    </row>
    <row r="102" spans="26:30" x14ac:dyDescent="0.25">
      <c r="Z102" s="25">
        <v>2253</v>
      </c>
      <c r="AA102" s="25">
        <v>5611</v>
      </c>
      <c r="AC102" s="40">
        <v>442</v>
      </c>
      <c r="AD102" s="40">
        <v>2204</v>
      </c>
    </row>
    <row r="103" spans="26:30" x14ac:dyDescent="0.25">
      <c r="Z103" s="25" t="s">
        <v>563</v>
      </c>
      <c r="AA103" s="25">
        <v>5612</v>
      </c>
      <c r="AC103" s="40">
        <v>443</v>
      </c>
      <c r="AD103" s="40">
        <v>2205</v>
      </c>
    </row>
    <row r="104" spans="26:30" x14ac:dyDescent="0.25">
      <c r="Z104" s="25">
        <v>2262</v>
      </c>
      <c r="AA104" s="25">
        <v>5613</v>
      </c>
      <c r="AC104" s="40">
        <v>444</v>
      </c>
      <c r="AD104" s="40">
        <v>2206</v>
      </c>
    </row>
    <row r="105" spans="26:30" x14ac:dyDescent="0.25">
      <c r="Z105" s="24">
        <v>2263</v>
      </c>
      <c r="AA105" s="24">
        <v>5614</v>
      </c>
      <c r="AC105" s="40">
        <v>445</v>
      </c>
      <c r="AD105" s="40">
        <v>2207</v>
      </c>
    </row>
    <row r="106" spans="26:30" x14ac:dyDescent="0.25">
      <c r="Z106" s="25">
        <v>2270</v>
      </c>
      <c r="AA106" s="25">
        <v>5650</v>
      </c>
      <c r="AC106" s="41">
        <v>446</v>
      </c>
      <c r="AD106" s="41">
        <v>2208</v>
      </c>
    </row>
    <row r="107" spans="26:30" x14ac:dyDescent="0.25">
      <c r="Z107" s="25" t="s">
        <v>564</v>
      </c>
      <c r="AA107" s="25">
        <v>5651</v>
      </c>
      <c r="AC107" s="39">
        <v>449</v>
      </c>
      <c r="AD107" s="39">
        <v>2250</v>
      </c>
    </row>
    <row r="108" spans="26:30" x14ac:dyDescent="0.25">
      <c r="Z108" s="25">
        <v>2272</v>
      </c>
      <c r="AA108" s="25">
        <v>5652</v>
      </c>
      <c r="AC108" s="40">
        <v>450</v>
      </c>
      <c r="AD108" s="40">
        <v>2251</v>
      </c>
    </row>
    <row r="109" spans="26:30" x14ac:dyDescent="0.25">
      <c r="Z109" s="25">
        <v>2273</v>
      </c>
      <c r="AA109" s="25">
        <v>5653</v>
      </c>
      <c r="AC109" s="40">
        <v>451</v>
      </c>
      <c r="AD109" s="40">
        <v>2252</v>
      </c>
    </row>
    <row r="110" spans="26:30" x14ac:dyDescent="0.25">
      <c r="Z110" s="25">
        <v>2274</v>
      </c>
      <c r="AA110" s="25">
        <v>5654</v>
      </c>
      <c r="AC110" s="41">
        <v>452</v>
      </c>
      <c r="AD110" s="41">
        <v>2253</v>
      </c>
    </row>
    <row r="111" spans="26:30" x14ac:dyDescent="0.25">
      <c r="Z111" s="25">
        <v>2275</v>
      </c>
      <c r="AA111" s="25">
        <v>5655</v>
      </c>
      <c r="AC111" s="39">
        <v>455</v>
      </c>
      <c r="AD111" s="39">
        <v>2300</v>
      </c>
    </row>
    <row r="112" spans="26:30" x14ac:dyDescent="0.25">
      <c r="Z112" s="25">
        <v>2276</v>
      </c>
      <c r="AA112" s="25">
        <v>5656</v>
      </c>
      <c r="AC112" s="40">
        <v>456</v>
      </c>
      <c r="AD112" s="40">
        <v>2301</v>
      </c>
    </row>
    <row r="113" spans="26:30" x14ac:dyDescent="0.25">
      <c r="Z113" s="25" t="s">
        <v>565</v>
      </c>
      <c r="AA113" s="25">
        <v>5657</v>
      </c>
      <c r="AC113" s="40">
        <v>457</v>
      </c>
      <c r="AD113" s="40">
        <v>2302</v>
      </c>
    </row>
    <row r="114" spans="26:30" x14ac:dyDescent="0.25">
      <c r="Z114" s="25">
        <v>2282</v>
      </c>
      <c r="AA114" s="25">
        <v>5658</v>
      </c>
      <c r="AC114" s="40">
        <v>458</v>
      </c>
      <c r="AD114" s="40">
        <v>2303</v>
      </c>
    </row>
    <row r="115" spans="26:30" x14ac:dyDescent="0.25">
      <c r="Z115" s="25">
        <v>2283</v>
      </c>
      <c r="AA115" s="25">
        <v>5659</v>
      </c>
      <c r="AC115" s="40">
        <v>459</v>
      </c>
      <c r="AD115" s="40">
        <v>2304</v>
      </c>
    </row>
    <row r="116" spans="26:30" x14ac:dyDescent="0.25">
      <c r="Z116" s="25">
        <v>2284</v>
      </c>
      <c r="AA116" s="25">
        <v>5660</v>
      </c>
      <c r="AC116" s="41">
        <v>460</v>
      </c>
      <c r="AD116" s="41">
        <v>2305</v>
      </c>
    </row>
    <row r="117" spans="26:30" x14ac:dyDescent="0.25">
      <c r="Z117" s="25">
        <v>2285</v>
      </c>
      <c r="AA117" s="25">
        <v>5661</v>
      </c>
      <c r="AC117" s="39">
        <v>463</v>
      </c>
      <c r="AD117" s="39">
        <v>2350</v>
      </c>
    </row>
    <row r="118" spans="26:30" x14ac:dyDescent="0.25">
      <c r="Z118" s="24">
        <v>2286</v>
      </c>
      <c r="AA118" s="24">
        <v>5662</v>
      </c>
      <c r="AC118" s="40">
        <v>464</v>
      </c>
      <c r="AD118" s="40">
        <v>2351</v>
      </c>
    </row>
    <row r="119" spans="26:30" x14ac:dyDescent="0.25">
      <c r="Z119" s="25">
        <v>231</v>
      </c>
      <c r="AA119" s="25">
        <v>5701</v>
      </c>
      <c r="AC119" s="41">
        <v>465</v>
      </c>
      <c r="AD119" s="41">
        <v>2352</v>
      </c>
    </row>
    <row r="120" spans="26:30" x14ac:dyDescent="0.25">
      <c r="Z120" s="25">
        <v>232</v>
      </c>
      <c r="AA120" s="25">
        <v>5702</v>
      </c>
      <c r="AC120" s="39">
        <v>470</v>
      </c>
      <c r="AD120" s="39">
        <v>2400</v>
      </c>
    </row>
    <row r="121" spans="26:30" x14ac:dyDescent="0.25">
      <c r="Z121" s="24">
        <v>233</v>
      </c>
      <c r="AA121" s="24">
        <v>5703</v>
      </c>
      <c r="AC121" s="40">
        <v>471</v>
      </c>
      <c r="AD121" s="40">
        <v>2401</v>
      </c>
    </row>
    <row r="122" spans="26:30" x14ac:dyDescent="0.25">
      <c r="Z122" s="25">
        <v>234</v>
      </c>
      <c r="AA122" s="25">
        <v>5751</v>
      </c>
      <c r="AC122" s="40">
        <v>472</v>
      </c>
      <c r="AD122" s="40">
        <v>2402</v>
      </c>
    </row>
    <row r="123" spans="26:30" x14ac:dyDescent="0.25">
      <c r="Z123" s="25">
        <v>235</v>
      </c>
      <c r="AA123" s="25">
        <v>5752</v>
      </c>
      <c r="AC123" s="40">
        <v>473</v>
      </c>
      <c r="AD123" s="40">
        <v>2403</v>
      </c>
    </row>
    <row r="124" spans="26:30" x14ac:dyDescent="0.25">
      <c r="Z124" s="25">
        <v>236</v>
      </c>
      <c r="AA124" s="25">
        <v>5753</v>
      </c>
      <c r="AC124" s="41">
        <v>474</v>
      </c>
      <c r="AD124" s="41">
        <v>2404</v>
      </c>
    </row>
    <row r="125" spans="26:30" x14ac:dyDescent="0.25">
      <c r="Z125" s="25">
        <v>237</v>
      </c>
      <c r="AA125" s="25">
        <v>5754</v>
      </c>
      <c r="AC125" s="38">
        <v>475</v>
      </c>
      <c r="AD125" s="38">
        <v>2450</v>
      </c>
    </row>
    <row r="126" spans="26:30" x14ac:dyDescent="0.25">
      <c r="Z126" s="24">
        <v>238</v>
      </c>
      <c r="AA126" s="24">
        <v>5755</v>
      </c>
      <c r="AC126" s="39">
        <v>476</v>
      </c>
      <c r="AD126" s="39">
        <v>2500</v>
      </c>
    </row>
    <row r="127" spans="26:30" x14ac:dyDescent="0.25">
      <c r="Z127" s="25">
        <v>241</v>
      </c>
      <c r="AA127" s="25">
        <v>5801</v>
      </c>
      <c r="AC127" s="40">
        <v>477</v>
      </c>
      <c r="AD127" s="40">
        <v>2510</v>
      </c>
    </row>
    <row r="128" spans="26:30" x14ac:dyDescent="0.25">
      <c r="Z128" s="25">
        <v>242</v>
      </c>
      <c r="AA128" s="25">
        <v>5802</v>
      </c>
      <c r="AC128" s="40">
        <v>478</v>
      </c>
      <c r="AD128" s="40">
        <v>2520</v>
      </c>
    </row>
    <row r="129" spans="26:30" x14ac:dyDescent="0.25">
      <c r="Z129" s="25">
        <v>243</v>
      </c>
      <c r="AA129" s="25">
        <v>5803</v>
      </c>
      <c r="AC129" s="40">
        <v>479</v>
      </c>
      <c r="AD129" s="40">
        <v>2530</v>
      </c>
    </row>
    <row r="130" spans="26:30" x14ac:dyDescent="0.25">
      <c r="Z130" s="25">
        <v>244</v>
      </c>
      <c r="AA130" s="25">
        <v>5804</v>
      </c>
      <c r="AC130" s="42" t="s">
        <v>566</v>
      </c>
      <c r="AD130" s="42">
        <v>2541</v>
      </c>
    </row>
    <row r="131" spans="26:30" x14ac:dyDescent="0.25">
      <c r="Z131" s="25">
        <v>245</v>
      </c>
      <c r="AA131" s="25">
        <v>5805</v>
      </c>
      <c r="AC131" s="43" t="s">
        <v>566</v>
      </c>
      <c r="AD131" s="43">
        <v>2542</v>
      </c>
    </row>
    <row r="132" spans="26:30" x14ac:dyDescent="0.25">
      <c r="Z132" s="25">
        <v>246</v>
      </c>
      <c r="AA132" s="25">
        <v>5806</v>
      </c>
      <c r="AC132" s="39">
        <v>480</v>
      </c>
      <c r="AD132" s="39">
        <v>2550</v>
      </c>
    </row>
    <row r="133" spans="26:30" x14ac:dyDescent="0.25">
      <c r="Z133" s="24">
        <v>247</v>
      </c>
      <c r="AA133" s="24">
        <v>5807</v>
      </c>
      <c r="AC133" s="41">
        <v>481</v>
      </c>
      <c r="AD133" s="41">
        <v>2560</v>
      </c>
    </row>
    <row r="134" spans="26:30" x14ac:dyDescent="0.25">
      <c r="Z134" s="26">
        <v>261</v>
      </c>
      <c r="AA134" s="26">
        <v>5850</v>
      </c>
      <c r="AC134" s="38">
        <v>482</v>
      </c>
      <c r="AD134" s="38">
        <v>2600</v>
      </c>
    </row>
    <row r="135" spans="26:30" x14ac:dyDescent="0.25">
      <c r="Z135" s="25" t="s">
        <v>566</v>
      </c>
      <c r="AA135" s="25">
        <v>5851</v>
      </c>
      <c r="AC135" s="44">
        <v>483</v>
      </c>
      <c r="AD135" s="44">
        <v>2650</v>
      </c>
    </row>
    <row r="136" spans="26:30" x14ac:dyDescent="0.25">
      <c r="Z136" s="27" t="s">
        <v>567</v>
      </c>
      <c r="AA136" s="28">
        <v>5852</v>
      </c>
      <c r="AC136" s="44">
        <v>484</v>
      </c>
      <c r="AD136" s="44">
        <v>2700</v>
      </c>
    </row>
    <row r="137" spans="26:30" x14ac:dyDescent="0.25">
      <c r="Z137" s="25">
        <v>262</v>
      </c>
      <c r="AA137" s="25">
        <v>5853</v>
      </c>
      <c r="AC137" s="39">
        <v>485</v>
      </c>
      <c r="AD137" s="39">
        <v>2750</v>
      </c>
    </row>
    <row r="138" spans="26:30" x14ac:dyDescent="0.25">
      <c r="Z138" s="24">
        <v>263</v>
      </c>
      <c r="AA138" s="24">
        <v>5854</v>
      </c>
      <c r="AC138" s="40">
        <v>486</v>
      </c>
      <c r="AD138" s="40">
        <v>2760</v>
      </c>
    </row>
    <row r="139" spans="26:30" x14ac:dyDescent="0.25">
      <c r="Z139" s="25">
        <v>265</v>
      </c>
      <c r="AA139" s="25">
        <v>5900</v>
      </c>
      <c r="AC139" s="40">
        <v>487</v>
      </c>
      <c r="AD139" s="40">
        <v>2770</v>
      </c>
    </row>
    <row r="140" spans="26:30" x14ac:dyDescent="0.25">
      <c r="Z140" s="25">
        <v>266</v>
      </c>
      <c r="AA140" s="25">
        <v>5901</v>
      </c>
      <c r="AC140" s="41">
        <v>488</v>
      </c>
      <c r="AD140" s="41">
        <v>2780</v>
      </c>
    </row>
    <row r="141" spans="26:30" x14ac:dyDescent="0.25">
      <c r="Z141" s="24">
        <v>267</v>
      </c>
      <c r="AA141" s="24">
        <v>5902</v>
      </c>
      <c r="AC141" s="33">
        <v>900</v>
      </c>
      <c r="AD141" s="33">
        <v>3000</v>
      </c>
    </row>
    <row r="142" spans="26:30" x14ac:dyDescent="0.25">
      <c r="Z142" s="25">
        <v>250</v>
      </c>
      <c r="AA142" s="25">
        <v>5951</v>
      </c>
      <c r="AC142" s="34">
        <v>901</v>
      </c>
      <c r="AD142" s="34">
        <v>3001</v>
      </c>
    </row>
    <row r="143" spans="26:30" x14ac:dyDescent="0.25">
      <c r="Z143" s="25">
        <v>251</v>
      </c>
      <c r="AA143" s="25">
        <v>5952</v>
      </c>
      <c r="AC143" s="35">
        <v>902</v>
      </c>
      <c r="AD143" s="35">
        <v>3002</v>
      </c>
    </row>
    <row r="144" spans="26:30" x14ac:dyDescent="0.25">
      <c r="Z144" s="25">
        <v>252</v>
      </c>
      <c r="AA144" s="25">
        <v>5953</v>
      </c>
      <c r="AC144" s="35">
        <v>903</v>
      </c>
      <c r="AD144" s="35">
        <v>3003</v>
      </c>
    </row>
    <row r="145" spans="26:30" x14ac:dyDescent="0.25">
      <c r="Z145" s="25">
        <v>253</v>
      </c>
      <c r="AA145" s="25">
        <v>5954</v>
      </c>
      <c r="AC145" s="35">
        <v>904</v>
      </c>
      <c r="AD145" s="35">
        <v>3004</v>
      </c>
    </row>
    <row r="146" spans="26:30" x14ac:dyDescent="0.25">
      <c r="Z146" s="25">
        <v>254</v>
      </c>
      <c r="AA146" s="25">
        <v>5955</v>
      </c>
      <c r="AC146" s="35">
        <v>905</v>
      </c>
      <c r="AD146" s="35">
        <v>3005</v>
      </c>
    </row>
    <row r="147" spans="26:30" x14ac:dyDescent="0.25">
      <c r="Z147" s="25">
        <v>255</v>
      </c>
      <c r="AA147" s="25">
        <v>5956</v>
      </c>
      <c r="AC147" s="35">
        <v>906</v>
      </c>
      <c r="AD147" s="35">
        <v>3006</v>
      </c>
    </row>
    <row r="148" spans="26:30" x14ac:dyDescent="0.25">
      <c r="Z148" s="25">
        <v>256</v>
      </c>
      <c r="AA148" s="25">
        <v>5957</v>
      </c>
      <c r="AC148" s="35">
        <v>907</v>
      </c>
      <c r="AD148" s="35">
        <v>3007</v>
      </c>
    </row>
    <row r="149" spans="26:30" x14ac:dyDescent="0.25">
      <c r="Z149" s="25">
        <v>257</v>
      </c>
      <c r="AA149" s="25">
        <v>5958</v>
      </c>
      <c r="AC149" s="35">
        <v>908</v>
      </c>
      <c r="AD149" s="35">
        <v>3008</v>
      </c>
    </row>
    <row r="150" spans="26:30" x14ac:dyDescent="0.25">
      <c r="Z150" s="25">
        <v>259</v>
      </c>
      <c r="AA150" s="25">
        <v>5959</v>
      </c>
      <c r="AC150" s="35">
        <v>909</v>
      </c>
      <c r="AD150" s="35">
        <v>3009</v>
      </c>
    </row>
    <row r="151" spans="26:30" x14ac:dyDescent="0.25">
      <c r="Z151" s="24">
        <v>260</v>
      </c>
      <c r="AA151" s="24">
        <v>5960</v>
      </c>
      <c r="AC151" s="35" t="s">
        <v>566</v>
      </c>
      <c r="AD151" s="35">
        <v>3010</v>
      </c>
    </row>
    <row r="152" spans="26:30" x14ac:dyDescent="0.25">
      <c r="Z152" s="29">
        <v>276</v>
      </c>
      <c r="AA152" s="29">
        <v>6000</v>
      </c>
      <c r="AC152" s="35" t="s">
        <v>566</v>
      </c>
      <c r="AD152" s="35">
        <v>3011</v>
      </c>
    </row>
    <row r="153" spans="26:30" x14ac:dyDescent="0.25">
      <c r="Z153" s="30">
        <v>270</v>
      </c>
      <c r="AA153" s="30">
        <v>6051</v>
      </c>
      <c r="AC153" s="35" t="s">
        <v>566</v>
      </c>
      <c r="AD153" s="35">
        <v>3012</v>
      </c>
    </row>
    <row r="154" spans="26:30" x14ac:dyDescent="0.25">
      <c r="Z154" s="31">
        <v>271</v>
      </c>
      <c r="AA154" s="31">
        <v>6052</v>
      </c>
      <c r="AC154" s="35" t="s">
        <v>566</v>
      </c>
      <c r="AD154" s="35">
        <v>3013</v>
      </c>
    </row>
    <row r="155" spans="26:30" x14ac:dyDescent="0.25">
      <c r="Z155" s="31">
        <v>272</v>
      </c>
      <c r="AA155" s="31">
        <v>6053</v>
      </c>
      <c r="AC155" s="35" t="s">
        <v>566</v>
      </c>
      <c r="AD155" s="35">
        <v>3014</v>
      </c>
    </row>
    <row r="156" spans="26:30" x14ac:dyDescent="0.25">
      <c r="Z156" s="31">
        <v>273</v>
      </c>
      <c r="AA156" s="31">
        <v>6054</v>
      </c>
      <c r="AC156" s="35" t="s">
        <v>566</v>
      </c>
      <c r="AD156" s="35">
        <v>3015</v>
      </c>
    </row>
    <row r="157" spans="26:30" x14ac:dyDescent="0.25">
      <c r="Z157" s="31">
        <v>274</v>
      </c>
      <c r="AA157" s="31">
        <v>6055</v>
      </c>
      <c r="AC157" s="35" t="s">
        <v>566</v>
      </c>
      <c r="AD157" s="35">
        <v>3016</v>
      </c>
    </row>
    <row r="158" spans="26:30" x14ac:dyDescent="0.25">
      <c r="Z158" s="32">
        <v>275</v>
      </c>
      <c r="AA158" s="32">
        <v>6056</v>
      </c>
      <c r="AC158" s="35" t="s">
        <v>566</v>
      </c>
      <c r="AD158" s="35">
        <v>3017</v>
      </c>
    </row>
    <row r="159" spans="26:30" x14ac:dyDescent="0.25">
      <c r="Z159" s="30">
        <v>286</v>
      </c>
      <c r="AA159" s="30">
        <v>6100</v>
      </c>
      <c r="AC159" s="35" t="s">
        <v>566</v>
      </c>
      <c r="AD159" s="35">
        <v>3018</v>
      </c>
    </row>
    <row r="160" spans="26:30" x14ac:dyDescent="0.25">
      <c r="Z160" s="31">
        <v>280</v>
      </c>
      <c r="AA160" s="31">
        <v>6101</v>
      </c>
      <c r="AC160" s="35" t="s">
        <v>566</v>
      </c>
      <c r="AD160" s="35">
        <v>3019</v>
      </c>
    </row>
    <row r="161" spans="26:30" x14ac:dyDescent="0.25">
      <c r="Z161" s="31">
        <v>281</v>
      </c>
      <c r="AA161" s="31">
        <v>6102</v>
      </c>
      <c r="AC161" s="35" t="s">
        <v>566</v>
      </c>
      <c r="AD161" s="35">
        <v>3020</v>
      </c>
    </row>
    <row r="162" spans="26:30" x14ac:dyDescent="0.25">
      <c r="Z162" s="31">
        <v>282</v>
      </c>
      <c r="AA162" s="31">
        <v>6103</v>
      </c>
      <c r="AC162" s="35" t="s">
        <v>566</v>
      </c>
      <c r="AD162" s="35">
        <v>3021</v>
      </c>
    </row>
    <row r="163" spans="26:30" x14ac:dyDescent="0.25">
      <c r="Z163" s="31">
        <v>283</v>
      </c>
      <c r="AA163" s="31">
        <v>6104</v>
      </c>
      <c r="AC163" s="35" t="s">
        <v>566</v>
      </c>
      <c r="AD163" s="35">
        <v>3022</v>
      </c>
    </row>
    <row r="164" spans="26:30" x14ac:dyDescent="0.25">
      <c r="Z164" s="31">
        <v>284</v>
      </c>
      <c r="AA164" s="31">
        <v>6105</v>
      </c>
      <c r="AC164" s="35" t="s">
        <v>566</v>
      </c>
      <c r="AD164" s="35">
        <v>3023</v>
      </c>
    </row>
    <row r="165" spans="26:30" x14ac:dyDescent="0.25">
      <c r="Z165" s="32">
        <v>285</v>
      </c>
      <c r="AA165" s="32">
        <v>6106</v>
      </c>
      <c r="AC165" s="35" t="s">
        <v>566</v>
      </c>
      <c r="AD165" s="35">
        <v>3024</v>
      </c>
    </row>
    <row r="166" spans="26:30" x14ac:dyDescent="0.25">
      <c r="Z166" s="30">
        <v>296</v>
      </c>
      <c r="AA166" s="30">
        <v>6150</v>
      </c>
      <c r="AC166" s="35" t="s">
        <v>566</v>
      </c>
      <c r="AD166" s="35">
        <v>3025</v>
      </c>
    </row>
    <row r="167" spans="26:30" x14ac:dyDescent="0.25">
      <c r="Z167" s="31">
        <v>290</v>
      </c>
      <c r="AA167" s="31">
        <v>6151</v>
      </c>
      <c r="AC167" s="35" t="s">
        <v>566</v>
      </c>
      <c r="AD167" s="35">
        <v>3026</v>
      </c>
    </row>
    <row r="168" spans="26:30" x14ac:dyDescent="0.25">
      <c r="Z168" s="31">
        <v>291</v>
      </c>
      <c r="AA168" s="31">
        <v>6152</v>
      </c>
      <c r="AC168" s="35" t="s">
        <v>566</v>
      </c>
      <c r="AD168" s="35">
        <v>3027</v>
      </c>
    </row>
    <row r="169" spans="26:30" x14ac:dyDescent="0.25">
      <c r="Z169" s="31">
        <v>292</v>
      </c>
      <c r="AA169" s="31">
        <v>6153</v>
      </c>
      <c r="AC169" s="35" t="s">
        <v>566</v>
      </c>
      <c r="AD169" s="35">
        <v>3028</v>
      </c>
    </row>
    <row r="170" spans="26:30" x14ac:dyDescent="0.25">
      <c r="Z170" s="31">
        <v>293</v>
      </c>
      <c r="AA170" s="31">
        <v>6154</v>
      </c>
      <c r="AC170" s="35" t="s">
        <v>566</v>
      </c>
      <c r="AD170" s="35">
        <v>3029</v>
      </c>
    </row>
    <row r="171" spans="26:30" x14ac:dyDescent="0.25">
      <c r="Z171" s="31">
        <v>294</v>
      </c>
      <c r="AA171" s="31">
        <v>6155</v>
      </c>
      <c r="AC171" s="35" t="s">
        <v>566</v>
      </c>
      <c r="AD171" s="35">
        <v>3030</v>
      </c>
    </row>
    <row r="172" spans="26:30" x14ac:dyDescent="0.25">
      <c r="Z172" s="32">
        <v>295</v>
      </c>
      <c r="AA172" s="32">
        <v>6156</v>
      </c>
      <c r="AC172" s="36" t="s">
        <v>566</v>
      </c>
      <c r="AD172" s="36">
        <v>3031</v>
      </c>
    </row>
    <row r="173" spans="26:30" x14ac:dyDescent="0.25">
      <c r="Z173" s="33" t="s">
        <v>568</v>
      </c>
      <c r="AA173" s="33">
        <v>7000</v>
      </c>
    </row>
    <row r="174" spans="26:30" x14ac:dyDescent="0.25">
      <c r="Z174" s="34">
        <v>801</v>
      </c>
      <c r="AA174" s="34">
        <v>7001</v>
      </c>
    </row>
    <row r="175" spans="26:30" x14ac:dyDescent="0.25">
      <c r="Z175" s="35">
        <v>802</v>
      </c>
      <c r="AA175" s="35">
        <v>7002</v>
      </c>
    </row>
    <row r="176" spans="26:30" x14ac:dyDescent="0.25">
      <c r="Z176" s="35">
        <v>803</v>
      </c>
      <c r="AA176" s="35">
        <v>7003</v>
      </c>
    </row>
    <row r="177" spans="26:27" x14ac:dyDescent="0.25">
      <c r="Z177" s="35">
        <v>804</v>
      </c>
      <c r="AA177" s="35">
        <v>7004</v>
      </c>
    </row>
    <row r="178" spans="26:27" x14ac:dyDescent="0.25">
      <c r="Z178" s="35">
        <v>805</v>
      </c>
      <c r="AA178" s="35">
        <v>7005</v>
      </c>
    </row>
    <row r="179" spans="26:27" x14ac:dyDescent="0.25">
      <c r="Z179" s="35">
        <v>806</v>
      </c>
      <c r="AA179" s="35">
        <v>7006</v>
      </c>
    </row>
    <row r="180" spans="26:27" x14ac:dyDescent="0.25">
      <c r="Z180" s="35">
        <v>807</v>
      </c>
      <c r="AA180" s="35">
        <v>7007</v>
      </c>
    </row>
    <row r="181" spans="26:27" x14ac:dyDescent="0.25">
      <c r="Z181" s="35">
        <v>808</v>
      </c>
      <c r="AA181" s="35">
        <v>7008</v>
      </c>
    </row>
    <row r="182" spans="26:27" x14ac:dyDescent="0.25">
      <c r="Z182" s="35">
        <v>809</v>
      </c>
      <c r="AA182" s="35">
        <v>7009</v>
      </c>
    </row>
    <row r="183" spans="26:27" x14ac:dyDescent="0.25">
      <c r="Z183" s="35">
        <v>810</v>
      </c>
      <c r="AA183" s="35">
        <v>7010</v>
      </c>
    </row>
    <row r="184" spans="26:27" x14ac:dyDescent="0.25">
      <c r="Z184" s="35">
        <v>811</v>
      </c>
      <c r="AA184" s="35">
        <v>7011</v>
      </c>
    </row>
    <row r="185" spans="26:27" x14ac:dyDescent="0.25">
      <c r="Z185" s="35">
        <v>812</v>
      </c>
      <c r="AA185" s="35">
        <v>7012</v>
      </c>
    </row>
    <row r="186" spans="26:27" x14ac:dyDescent="0.25">
      <c r="Z186" s="36">
        <v>813</v>
      </c>
      <c r="AA186" s="36">
        <v>7013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C2A4-CC1F-4410-B31A-197D98A7254A}">
  <dimension ref="A1:Y87"/>
  <sheetViews>
    <sheetView zoomScale="70" zoomScaleNormal="70" workbookViewId="0">
      <pane ySplit="3" topLeftCell="A4" activePane="bottomLeft" state="frozen"/>
      <selection pane="bottomLeft" activeCell="G30" sqref="G30"/>
    </sheetView>
  </sheetViews>
  <sheetFormatPr defaultRowHeight="15" x14ac:dyDescent="0.25"/>
  <cols>
    <col min="1" max="1" width="4.42578125" style="4" customWidth="1"/>
    <col min="2" max="2" width="17.28515625" style="4" bestFit="1" customWidth="1"/>
    <col min="3" max="3" width="16.85546875" style="4" bestFit="1" customWidth="1"/>
    <col min="4" max="4" width="18.7109375" style="4" bestFit="1" customWidth="1"/>
    <col min="5" max="5" width="17.42578125" style="4" customWidth="1"/>
    <col min="6" max="7" width="17.28515625" style="4" bestFit="1" customWidth="1"/>
    <col min="8" max="8" width="10.85546875" customWidth="1"/>
    <col min="9" max="9" width="12.42578125" bestFit="1" customWidth="1"/>
    <col min="10" max="11" width="14.7109375" customWidth="1"/>
    <col min="12" max="12" width="22" style="4" bestFit="1" customWidth="1"/>
    <col min="13" max="13" width="25.140625" style="4" bestFit="1" customWidth="1"/>
    <col min="14" max="15" width="17.28515625" style="4" bestFit="1" customWidth="1"/>
    <col min="16" max="16" width="22" style="4" bestFit="1" customWidth="1"/>
    <col min="17" max="17" width="16.85546875" style="4" bestFit="1" customWidth="1"/>
    <col min="18" max="18" width="17.28515625" style="4" bestFit="1" customWidth="1"/>
    <col min="19" max="19" width="3.85546875" customWidth="1"/>
    <col min="20" max="20" width="19.140625" style="4" bestFit="1" customWidth="1"/>
    <col min="21" max="21" width="10" style="4" bestFit="1" customWidth="1"/>
    <col min="22" max="22" width="12.85546875" style="4" bestFit="1" customWidth="1"/>
    <col min="23" max="23" width="13.85546875" style="4" bestFit="1" customWidth="1"/>
    <col min="24" max="24" width="17.7109375" style="4" bestFit="1" customWidth="1"/>
    <col min="25" max="25" width="19.7109375" style="4" bestFit="1" customWidth="1"/>
  </cols>
  <sheetData>
    <row r="1" spans="2:25" ht="22.5" customHeight="1" x14ac:dyDescent="0.25">
      <c r="B1" s="6" t="s">
        <v>703</v>
      </c>
      <c r="C1" s="6"/>
      <c r="D1" s="6"/>
      <c r="J1" s="135" t="s">
        <v>702</v>
      </c>
      <c r="L1" s="6" t="s">
        <v>700</v>
      </c>
      <c r="M1" s="6"/>
      <c r="N1" s="6"/>
      <c r="O1" s="6" t="s">
        <v>697</v>
      </c>
      <c r="P1" s="6" t="s">
        <v>698</v>
      </c>
      <c r="Q1" s="6" t="s">
        <v>698</v>
      </c>
      <c r="R1" s="6" t="s">
        <v>699</v>
      </c>
    </row>
    <row r="2" spans="2:25" ht="22.5" customHeight="1" x14ac:dyDescent="0.25">
      <c r="B2" s="6" t="s">
        <v>696</v>
      </c>
      <c r="C2" s="6"/>
      <c r="D2" s="6"/>
      <c r="E2" s="6"/>
      <c r="F2" s="6" t="s">
        <v>701</v>
      </c>
      <c r="J2" s="135"/>
      <c r="L2" s="6" t="s">
        <v>694</v>
      </c>
      <c r="M2" s="6"/>
      <c r="N2" s="6"/>
      <c r="O2" s="6" t="s">
        <v>692</v>
      </c>
      <c r="P2" s="6" t="s">
        <v>693</v>
      </c>
      <c r="Q2" s="6" t="s">
        <v>693</v>
      </c>
      <c r="R2" s="6" t="s">
        <v>701</v>
      </c>
    </row>
    <row r="3" spans="2:25" ht="15.75" thickBot="1" x14ac:dyDescent="0.3">
      <c r="B3" s="6" t="s">
        <v>260</v>
      </c>
      <c r="C3" s="6" t="s">
        <v>229</v>
      </c>
      <c r="D3" s="6" t="s">
        <v>224</v>
      </c>
      <c r="E3" s="131" t="s">
        <v>261</v>
      </c>
      <c r="F3" s="6" t="s">
        <v>667</v>
      </c>
      <c r="G3" s="6" t="s">
        <v>259</v>
      </c>
      <c r="H3" s="133" t="s">
        <v>706</v>
      </c>
      <c r="I3" s="133" t="s">
        <v>72</v>
      </c>
      <c r="J3" s="6" t="s">
        <v>75</v>
      </c>
      <c r="K3" s="4"/>
      <c r="L3" s="6" t="s">
        <v>695</v>
      </c>
      <c r="M3" s="6" t="s">
        <v>244</v>
      </c>
      <c r="N3" s="6" t="s">
        <v>260</v>
      </c>
      <c r="O3" s="6" t="s">
        <v>229</v>
      </c>
      <c r="P3" s="6" t="s">
        <v>665</v>
      </c>
      <c r="Q3" s="6" t="s">
        <v>666</v>
      </c>
      <c r="R3" s="6" t="s">
        <v>664</v>
      </c>
      <c r="T3" s="4" t="s">
        <v>244</v>
      </c>
      <c r="U3" s="4" t="s">
        <v>232</v>
      </c>
      <c r="V3" s="4" t="s">
        <v>229</v>
      </c>
      <c r="W3" s="4" t="s">
        <v>224</v>
      </c>
      <c r="X3" s="4" t="s">
        <v>246</v>
      </c>
      <c r="Y3" s="4" t="s">
        <v>234</v>
      </c>
    </row>
    <row r="4" spans="2:25" ht="15.75" thickBot="1" x14ac:dyDescent="0.3">
      <c r="B4" s="104">
        <v>1</v>
      </c>
      <c r="C4" s="105">
        <v>1</v>
      </c>
      <c r="D4" s="106">
        <v>2048</v>
      </c>
      <c r="E4" s="4" t="s">
        <v>146</v>
      </c>
      <c r="F4" s="5" t="s">
        <v>670</v>
      </c>
      <c r="G4" s="4">
        <v>3</v>
      </c>
      <c r="H4" s="134">
        <f>VLOOKUP(G4,$L$4:$R$51,6,0)</f>
        <v>1</v>
      </c>
      <c r="I4" s="134">
        <f>VLOOKUP(B4,tLocation!$A$3:$F$17,5,0)</f>
        <v>1</v>
      </c>
      <c r="J4" s="4">
        <v>2</v>
      </c>
      <c r="K4" s="4"/>
      <c r="L4" s="10">
        <v>1</v>
      </c>
      <c r="M4" s="10">
        <v>6</v>
      </c>
      <c r="N4" s="10">
        <v>1</v>
      </c>
      <c r="O4" s="10">
        <v>1</v>
      </c>
      <c r="P4" s="10">
        <v>139916</v>
      </c>
      <c r="Q4" s="10">
        <v>1</v>
      </c>
      <c r="R4" s="10" t="s">
        <v>668</v>
      </c>
      <c r="T4" s="116">
        <v>1</v>
      </c>
      <c r="U4" s="117">
        <v>1</v>
      </c>
      <c r="V4" s="117">
        <v>1</v>
      </c>
      <c r="W4" s="117">
        <v>65634</v>
      </c>
      <c r="X4" s="117" t="s">
        <v>258</v>
      </c>
      <c r="Y4" s="118" t="s">
        <v>144</v>
      </c>
    </row>
    <row r="5" spans="2:25" ht="15.75" thickBot="1" x14ac:dyDescent="0.3">
      <c r="B5" s="4">
        <v>1</v>
      </c>
      <c r="C5" s="4">
        <v>1</v>
      </c>
      <c r="D5" s="4">
        <v>4369</v>
      </c>
      <c r="E5" s="4" t="s">
        <v>146</v>
      </c>
      <c r="F5" s="5" t="s">
        <v>669</v>
      </c>
      <c r="G5" s="4">
        <v>2</v>
      </c>
      <c r="H5" s="134">
        <f t="shared" ref="H5:H27" si="0">VLOOKUP(G5,$L$4:$R$51,6,0)</f>
        <v>1</v>
      </c>
      <c r="I5" s="134">
        <f>VLOOKUP(B5,tLocation!$A$3:$F$17,5,0)</f>
        <v>1</v>
      </c>
      <c r="J5" s="4">
        <v>4</v>
      </c>
      <c r="K5" s="4"/>
      <c r="L5" s="10">
        <v>1</v>
      </c>
      <c r="M5" s="10">
        <v>13</v>
      </c>
      <c r="N5" s="10">
        <v>1</v>
      </c>
      <c r="O5" s="10">
        <v>1</v>
      </c>
      <c r="P5" s="10">
        <v>139916</v>
      </c>
      <c r="Q5" s="10">
        <v>2</v>
      </c>
      <c r="R5" s="10" t="s">
        <v>668</v>
      </c>
      <c r="T5" s="119">
        <v>2</v>
      </c>
      <c r="U5" s="120">
        <v>1</v>
      </c>
      <c r="V5" s="120">
        <v>1</v>
      </c>
      <c r="W5" s="120">
        <v>2048</v>
      </c>
      <c r="X5" s="120" t="s">
        <v>418</v>
      </c>
      <c r="Y5" s="121" t="s">
        <v>144</v>
      </c>
    </row>
    <row r="6" spans="2:25" ht="15.75" thickBot="1" x14ac:dyDescent="0.3">
      <c r="B6" s="100">
        <v>1</v>
      </c>
      <c r="C6" s="100">
        <v>1</v>
      </c>
      <c r="D6" s="100">
        <v>65634</v>
      </c>
      <c r="E6" s="4" t="s">
        <v>146</v>
      </c>
      <c r="F6" s="5" t="s">
        <v>671</v>
      </c>
      <c r="G6" s="4">
        <v>4</v>
      </c>
      <c r="H6" s="134">
        <f t="shared" si="0"/>
        <v>1</v>
      </c>
      <c r="I6" s="134">
        <f>VLOOKUP(B6,tLocation!$A$3:$F$17,5,0)</f>
        <v>1</v>
      </c>
      <c r="J6" s="4">
        <v>1</v>
      </c>
      <c r="K6" s="4"/>
      <c r="L6" s="10">
        <v>2</v>
      </c>
      <c r="M6" s="10">
        <v>4</v>
      </c>
      <c r="N6" s="10">
        <v>1</v>
      </c>
      <c r="O6" s="10">
        <v>1</v>
      </c>
      <c r="P6" s="10">
        <v>4369</v>
      </c>
      <c r="Q6" s="10">
        <v>1</v>
      </c>
      <c r="R6" s="10" t="s">
        <v>669</v>
      </c>
      <c r="T6" s="4">
        <v>3</v>
      </c>
      <c r="U6" s="4">
        <v>1</v>
      </c>
      <c r="V6" s="4">
        <v>1</v>
      </c>
      <c r="W6" s="4">
        <v>2048</v>
      </c>
      <c r="X6" s="4" t="s">
        <v>420</v>
      </c>
      <c r="Y6" s="4" t="s">
        <v>144</v>
      </c>
    </row>
    <row r="7" spans="2:25" ht="15.75" thickBot="1" x14ac:dyDescent="0.3">
      <c r="B7" s="70">
        <v>1</v>
      </c>
      <c r="C7" s="70">
        <v>1</v>
      </c>
      <c r="D7" s="70">
        <v>139916</v>
      </c>
      <c r="E7" s="10" t="s">
        <v>147</v>
      </c>
      <c r="F7" s="5" t="s">
        <v>668</v>
      </c>
      <c r="G7" s="5">
        <v>1</v>
      </c>
      <c r="H7" s="134">
        <f t="shared" si="0"/>
        <v>1</v>
      </c>
      <c r="I7" s="134">
        <f>VLOOKUP(B7,tLocation!$A$3:$F$17,5,0)</f>
        <v>1</v>
      </c>
      <c r="J7" s="10">
        <v>6</v>
      </c>
      <c r="K7" s="4"/>
      <c r="L7" s="10">
        <v>2</v>
      </c>
      <c r="M7" s="10">
        <v>11</v>
      </c>
      <c r="N7" s="10">
        <v>1</v>
      </c>
      <c r="O7" s="10">
        <v>1</v>
      </c>
      <c r="P7" s="10">
        <v>4369</v>
      </c>
      <c r="Q7" s="10">
        <v>2</v>
      </c>
      <c r="R7" s="10" t="s">
        <v>669</v>
      </c>
      <c r="T7" s="101">
        <v>4</v>
      </c>
      <c r="U7" s="103">
        <v>1</v>
      </c>
      <c r="V7" s="103">
        <v>1</v>
      </c>
      <c r="W7" s="103">
        <v>4369</v>
      </c>
      <c r="X7" s="103" t="s">
        <v>422</v>
      </c>
      <c r="Y7" s="102" t="s">
        <v>144</v>
      </c>
    </row>
    <row r="8" spans="2:25" x14ac:dyDescent="0.25">
      <c r="B8" s="4">
        <v>2</v>
      </c>
      <c r="C8" s="4">
        <v>1</v>
      </c>
      <c r="D8" s="4">
        <v>2048</v>
      </c>
      <c r="E8" s="4" t="s">
        <v>146</v>
      </c>
      <c r="F8" s="5" t="s">
        <v>674</v>
      </c>
      <c r="G8" s="4">
        <v>7</v>
      </c>
      <c r="H8" s="134">
        <f t="shared" si="0"/>
        <v>1</v>
      </c>
      <c r="I8" s="134">
        <f>VLOOKUP(B8,tLocation!$A$3:$F$17,5,0)</f>
        <v>2</v>
      </c>
      <c r="J8" s="4">
        <v>2</v>
      </c>
      <c r="K8" s="4"/>
      <c r="L8" s="10">
        <v>3</v>
      </c>
      <c r="M8" s="10">
        <v>2</v>
      </c>
      <c r="N8" s="10">
        <v>1</v>
      </c>
      <c r="O8" s="10">
        <v>1</v>
      </c>
      <c r="P8" s="10">
        <v>2048</v>
      </c>
      <c r="Q8" s="10">
        <v>1</v>
      </c>
      <c r="R8" s="10" t="s">
        <v>670</v>
      </c>
      <c r="T8" s="4">
        <v>5</v>
      </c>
      <c r="U8" s="4">
        <v>1</v>
      </c>
      <c r="V8" s="4">
        <v>1</v>
      </c>
      <c r="W8" s="4">
        <v>4369</v>
      </c>
      <c r="X8" s="4" t="s">
        <v>424</v>
      </c>
      <c r="Y8" s="4" t="s">
        <v>144</v>
      </c>
    </row>
    <row r="9" spans="2:25" ht="15.75" thickBot="1" x14ac:dyDescent="0.3">
      <c r="B9" s="4">
        <v>2</v>
      </c>
      <c r="C9" s="4">
        <v>1</v>
      </c>
      <c r="D9" s="4">
        <v>4369</v>
      </c>
      <c r="E9" s="4" t="s">
        <v>146</v>
      </c>
      <c r="F9" s="5" t="s">
        <v>673</v>
      </c>
      <c r="G9" s="4">
        <v>6</v>
      </c>
      <c r="H9" s="134">
        <f t="shared" si="0"/>
        <v>1</v>
      </c>
      <c r="I9" s="134">
        <f>VLOOKUP(B9,tLocation!$A$3:$F$17,5,0)</f>
        <v>2</v>
      </c>
      <c r="J9" s="4">
        <v>4</v>
      </c>
      <c r="K9" s="4"/>
      <c r="L9" s="10">
        <v>3</v>
      </c>
      <c r="M9" s="10">
        <v>9</v>
      </c>
      <c r="N9" s="10">
        <v>1</v>
      </c>
      <c r="O9" s="10">
        <v>1</v>
      </c>
      <c r="P9" s="10">
        <v>2048</v>
      </c>
      <c r="Q9" s="10">
        <v>2</v>
      </c>
      <c r="R9" s="10" t="s">
        <v>670</v>
      </c>
      <c r="T9" s="10">
        <v>6</v>
      </c>
      <c r="U9" s="10">
        <v>1</v>
      </c>
      <c r="V9" s="10">
        <v>1</v>
      </c>
      <c r="W9" s="10">
        <v>139916</v>
      </c>
      <c r="X9" s="10" t="s">
        <v>426</v>
      </c>
      <c r="Y9" s="10" t="s">
        <v>144</v>
      </c>
    </row>
    <row r="10" spans="2:25" ht="15.75" thickBot="1" x14ac:dyDescent="0.3">
      <c r="B10" s="100">
        <v>2</v>
      </c>
      <c r="C10" s="100">
        <v>1</v>
      </c>
      <c r="D10" s="100">
        <v>65634</v>
      </c>
      <c r="E10" s="4" t="s">
        <v>146</v>
      </c>
      <c r="F10" s="5" t="s">
        <v>675</v>
      </c>
      <c r="G10" s="4">
        <v>8</v>
      </c>
      <c r="H10" s="134">
        <f t="shared" si="0"/>
        <v>1</v>
      </c>
      <c r="I10" s="134">
        <f>VLOOKUP(B10,tLocation!$A$3:$F$17,5,0)</f>
        <v>2</v>
      </c>
      <c r="J10" s="4">
        <v>1</v>
      </c>
      <c r="K10" s="4"/>
      <c r="L10" s="10">
        <v>4</v>
      </c>
      <c r="M10" s="10">
        <v>1</v>
      </c>
      <c r="N10" s="10">
        <v>1</v>
      </c>
      <c r="O10" s="10">
        <v>1</v>
      </c>
      <c r="P10" s="10">
        <v>65634</v>
      </c>
      <c r="Q10" s="10">
        <v>1</v>
      </c>
      <c r="R10" s="10" t="s">
        <v>671</v>
      </c>
      <c r="T10" s="104">
        <v>7</v>
      </c>
      <c r="U10" s="105">
        <v>1</v>
      </c>
      <c r="V10" s="105">
        <v>1</v>
      </c>
      <c r="W10" s="105">
        <v>139916</v>
      </c>
      <c r="X10" s="105" t="s">
        <v>428</v>
      </c>
      <c r="Y10" s="106" t="s">
        <v>144</v>
      </c>
    </row>
    <row r="11" spans="2:25" ht="15.75" thickBot="1" x14ac:dyDescent="0.3">
      <c r="B11" s="104">
        <v>2</v>
      </c>
      <c r="C11" s="105">
        <v>1</v>
      </c>
      <c r="D11" s="106">
        <v>139916</v>
      </c>
      <c r="E11" s="4" t="s">
        <v>271</v>
      </c>
      <c r="F11" s="5" t="s">
        <v>672</v>
      </c>
      <c r="G11" s="4">
        <v>5</v>
      </c>
      <c r="H11" s="134">
        <f t="shared" si="0"/>
        <v>1</v>
      </c>
      <c r="I11" s="134">
        <f>VLOOKUP(B11,tLocation!$A$3:$F$17,5,0)</f>
        <v>2</v>
      </c>
      <c r="J11" s="4">
        <v>7</v>
      </c>
      <c r="K11" s="4"/>
      <c r="L11" s="10">
        <v>4</v>
      </c>
      <c r="M11" s="10">
        <v>8</v>
      </c>
      <c r="N11" s="10">
        <v>1</v>
      </c>
      <c r="O11" s="10">
        <v>1</v>
      </c>
      <c r="P11" s="10">
        <v>65634</v>
      </c>
      <c r="Q11" s="10">
        <v>2</v>
      </c>
      <c r="R11" s="10" t="s">
        <v>671</v>
      </c>
      <c r="T11" s="122">
        <v>8</v>
      </c>
      <c r="U11" s="123">
        <v>2</v>
      </c>
      <c r="V11" s="123">
        <v>1</v>
      </c>
      <c r="W11" s="123">
        <v>65634</v>
      </c>
      <c r="X11" s="123" t="s">
        <v>258</v>
      </c>
      <c r="Y11" s="124" t="s">
        <v>144</v>
      </c>
    </row>
    <row r="12" spans="2:25" ht="15.75" thickBot="1" x14ac:dyDescent="0.3">
      <c r="B12" s="4">
        <v>3</v>
      </c>
      <c r="C12" s="4">
        <v>1</v>
      </c>
      <c r="D12" s="4">
        <v>2048</v>
      </c>
      <c r="E12" s="4" t="s">
        <v>147</v>
      </c>
      <c r="F12" s="5" t="s">
        <v>678</v>
      </c>
      <c r="G12" s="4">
        <v>11</v>
      </c>
      <c r="H12" s="134">
        <f t="shared" si="0"/>
        <v>1</v>
      </c>
      <c r="I12" s="134">
        <f>VLOOKUP(B12,tLocation!$A$3:$F$17,5,0)</f>
        <v>3</v>
      </c>
      <c r="J12" s="4">
        <v>3</v>
      </c>
      <c r="K12" s="4"/>
      <c r="L12" s="113">
        <v>5</v>
      </c>
      <c r="M12" s="107">
        <v>7</v>
      </c>
      <c r="N12" s="108">
        <v>2</v>
      </c>
      <c r="O12" s="108">
        <v>1</v>
      </c>
      <c r="P12" s="108">
        <v>139916</v>
      </c>
      <c r="Q12" s="108">
        <v>1</v>
      </c>
      <c r="R12" s="108" t="s">
        <v>672</v>
      </c>
      <c r="T12" s="125">
        <v>9</v>
      </c>
      <c r="U12" s="126">
        <v>2</v>
      </c>
      <c r="V12" s="126">
        <v>1</v>
      </c>
      <c r="W12" s="126">
        <v>2048</v>
      </c>
      <c r="X12" s="126" t="s">
        <v>418</v>
      </c>
      <c r="Y12" s="127" t="s">
        <v>144</v>
      </c>
    </row>
    <row r="13" spans="2:25" ht="15.75" thickBot="1" x14ac:dyDescent="0.3">
      <c r="B13" s="4">
        <v>3</v>
      </c>
      <c r="C13" s="4">
        <v>1</v>
      </c>
      <c r="D13" s="4">
        <v>4369</v>
      </c>
      <c r="E13" s="4" t="s">
        <v>147</v>
      </c>
      <c r="F13" s="5" t="s">
        <v>677</v>
      </c>
      <c r="G13" s="4">
        <v>10</v>
      </c>
      <c r="H13" s="134">
        <f t="shared" si="0"/>
        <v>1</v>
      </c>
      <c r="I13" s="134">
        <f>VLOOKUP(B13,tLocation!$A$3:$F$17,5,0)</f>
        <v>3</v>
      </c>
      <c r="J13" s="4">
        <v>5</v>
      </c>
      <c r="K13" s="4"/>
      <c r="L13" s="114">
        <v>5</v>
      </c>
      <c r="M13" s="111">
        <v>14</v>
      </c>
      <c r="N13" s="112">
        <v>2</v>
      </c>
      <c r="O13" s="112">
        <v>1</v>
      </c>
      <c r="P13" s="112">
        <v>139916</v>
      </c>
      <c r="Q13" s="112">
        <v>2</v>
      </c>
      <c r="R13" s="112" t="s">
        <v>672</v>
      </c>
      <c r="T13" s="4">
        <v>10</v>
      </c>
      <c r="U13" s="4">
        <v>2</v>
      </c>
      <c r="V13" s="4">
        <v>1</v>
      </c>
      <c r="W13" s="4">
        <v>2048</v>
      </c>
      <c r="X13" s="4" t="s">
        <v>420</v>
      </c>
      <c r="Y13" s="4" t="s">
        <v>144</v>
      </c>
    </row>
    <row r="14" spans="2:25" ht="15.75" thickBot="1" x14ac:dyDescent="0.3">
      <c r="B14" s="4">
        <v>3</v>
      </c>
      <c r="C14" s="4">
        <v>1</v>
      </c>
      <c r="D14" s="4">
        <v>65634</v>
      </c>
      <c r="E14" s="4" t="s">
        <v>146</v>
      </c>
      <c r="F14" s="5" t="s">
        <v>679</v>
      </c>
      <c r="G14" s="4">
        <v>12</v>
      </c>
      <c r="H14" s="134">
        <f t="shared" si="0"/>
        <v>1</v>
      </c>
      <c r="I14" s="134">
        <f>VLOOKUP(B14,tLocation!$A$3:$F$17,5,0)</f>
        <v>3</v>
      </c>
      <c r="J14" s="4">
        <v>1</v>
      </c>
      <c r="K14" s="4"/>
      <c r="L14" s="114">
        <v>6</v>
      </c>
      <c r="M14" s="111">
        <v>4</v>
      </c>
      <c r="N14" s="112">
        <v>2</v>
      </c>
      <c r="O14" s="112">
        <v>1</v>
      </c>
      <c r="P14" s="112">
        <v>4369</v>
      </c>
      <c r="Q14" s="112">
        <v>1</v>
      </c>
      <c r="R14" s="112" t="s">
        <v>673</v>
      </c>
      <c r="T14" s="128">
        <v>11</v>
      </c>
      <c r="U14" s="129">
        <v>2</v>
      </c>
      <c r="V14" s="129">
        <v>1</v>
      </c>
      <c r="W14" s="129">
        <v>4369</v>
      </c>
      <c r="X14" s="129" t="s">
        <v>422</v>
      </c>
      <c r="Y14" s="130" t="s">
        <v>144</v>
      </c>
    </row>
    <row r="15" spans="2:25" x14ac:dyDescent="0.25">
      <c r="B15" s="4">
        <v>3</v>
      </c>
      <c r="C15" s="4">
        <v>1</v>
      </c>
      <c r="D15" s="4">
        <v>139916</v>
      </c>
      <c r="E15" s="4" t="s">
        <v>147</v>
      </c>
      <c r="F15" s="5" t="s">
        <v>676</v>
      </c>
      <c r="G15" s="4">
        <v>9</v>
      </c>
      <c r="H15" s="134">
        <f t="shared" si="0"/>
        <v>1</v>
      </c>
      <c r="I15" s="134">
        <f>VLOOKUP(B15,tLocation!$A$3:$F$17,5,0)</f>
        <v>3</v>
      </c>
      <c r="J15" s="4">
        <v>6</v>
      </c>
      <c r="K15" s="4"/>
      <c r="L15" s="114">
        <v>6</v>
      </c>
      <c r="M15" s="111">
        <v>11</v>
      </c>
      <c r="N15" s="112">
        <v>2</v>
      </c>
      <c r="O15" s="112">
        <v>1</v>
      </c>
      <c r="P15" s="112">
        <v>4369</v>
      </c>
      <c r="Q15" s="112">
        <v>2</v>
      </c>
      <c r="R15" s="112" t="s">
        <v>673</v>
      </c>
      <c r="T15" s="4">
        <v>12</v>
      </c>
      <c r="U15" s="4">
        <v>2</v>
      </c>
      <c r="V15" s="4">
        <v>1</v>
      </c>
      <c r="W15" s="4">
        <v>4369</v>
      </c>
      <c r="X15" s="4" t="s">
        <v>424</v>
      </c>
      <c r="Y15" s="4" t="s">
        <v>144</v>
      </c>
    </row>
    <row r="16" spans="2:25" ht="15.75" thickBot="1" x14ac:dyDescent="0.3">
      <c r="B16" s="4">
        <v>4</v>
      </c>
      <c r="C16" s="4">
        <v>2</v>
      </c>
      <c r="D16" s="4">
        <v>139916</v>
      </c>
      <c r="E16" s="4" t="s">
        <v>147</v>
      </c>
      <c r="F16" s="5" t="s">
        <v>680</v>
      </c>
      <c r="G16" s="4">
        <v>13</v>
      </c>
      <c r="H16" s="134">
        <f t="shared" si="0"/>
        <v>3</v>
      </c>
      <c r="I16" s="134" t="str">
        <f>VLOOKUP(B16,tLocation!$A$3:$F$17,5,0)</f>
        <v>1_EQ</v>
      </c>
      <c r="J16" s="4">
        <v>16</v>
      </c>
      <c r="K16" s="4"/>
      <c r="L16" s="114">
        <v>7</v>
      </c>
      <c r="M16" s="111">
        <v>2</v>
      </c>
      <c r="N16" s="112">
        <v>2</v>
      </c>
      <c r="O16" s="112">
        <v>1</v>
      </c>
      <c r="P16" s="112">
        <v>2048</v>
      </c>
      <c r="Q16" s="112">
        <v>1</v>
      </c>
      <c r="R16" s="112" t="s">
        <v>674</v>
      </c>
      <c r="T16" s="19">
        <v>13</v>
      </c>
      <c r="U16" s="19">
        <v>2</v>
      </c>
      <c r="V16" s="19">
        <v>1</v>
      </c>
      <c r="W16" s="19">
        <v>139916</v>
      </c>
      <c r="X16" s="19" t="s">
        <v>426</v>
      </c>
      <c r="Y16" s="19" t="s">
        <v>144</v>
      </c>
    </row>
    <row r="17" spans="2:25" ht="15.75" thickBot="1" x14ac:dyDescent="0.3">
      <c r="B17" s="4">
        <v>5</v>
      </c>
      <c r="C17" s="4">
        <v>2</v>
      </c>
      <c r="D17" s="4">
        <v>4369</v>
      </c>
      <c r="E17" s="4" t="s">
        <v>146</v>
      </c>
      <c r="F17" s="5" t="s">
        <v>681</v>
      </c>
      <c r="G17" s="4">
        <v>14</v>
      </c>
      <c r="H17" s="134">
        <f t="shared" si="0"/>
        <v>3</v>
      </c>
      <c r="I17" s="134" t="str">
        <f>VLOOKUP(B17,tLocation!$A$3:$F$17,5,0)</f>
        <v>1_TC</v>
      </c>
      <c r="J17" s="4">
        <v>18</v>
      </c>
      <c r="K17" s="4"/>
      <c r="L17" s="114">
        <v>7</v>
      </c>
      <c r="M17" s="111">
        <v>9</v>
      </c>
      <c r="N17" s="112">
        <v>2</v>
      </c>
      <c r="O17" s="112">
        <v>1</v>
      </c>
      <c r="P17" s="112">
        <v>2048</v>
      </c>
      <c r="Q17" s="112">
        <v>2</v>
      </c>
      <c r="R17" s="112" t="s">
        <v>674</v>
      </c>
      <c r="T17" s="104">
        <v>14</v>
      </c>
      <c r="U17" s="105">
        <v>2</v>
      </c>
      <c r="V17" s="105">
        <v>1</v>
      </c>
      <c r="W17" s="105">
        <v>139916</v>
      </c>
      <c r="X17" s="105" t="s">
        <v>428</v>
      </c>
      <c r="Y17" s="106" t="s">
        <v>144</v>
      </c>
    </row>
    <row r="18" spans="2:25" x14ac:dyDescent="0.25">
      <c r="B18" s="100">
        <v>6</v>
      </c>
      <c r="C18" s="100">
        <v>2</v>
      </c>
      <c r="D18" s="100">
        <v>2048</v>
      </c>
      <c r="E18" s="4" t="s">
        <v>146</v>
      </c>
      <c r="F18" s="5" t="s">
        <v>682</v>
      </c>
      <c r="G18" s="4">
        <v>15</v>
      </c>
      <c r="H18" s="134">
        <f t="shared" si="0"/>
        <v>3</v>
      </c>
      <c r="I18" s="134" t="str">
        <f>VLOOKUP(B18,tLocation!$A$3:$F$17,5,0)</f>
        <v>1_FL</v>
      </c>
      <c r="J18" s="4">
        <v>20</v>
      </c>
      <c r="K18" s="4"/>
      <c r="L18" s="114">
        <v>8</v>
      </c>
      <c r="M18" s="111">
        <v>1</v>
      </c>
      <c r="N18" s="112">
        <v>2</v>
      </c>
      <c r="O18" s="112">
        <v>1</v>
      </c>
      <c r="P18" s="112">
        <v>65634</v>
      </c>
      <c r="Q18" s="112">
        <v>1</v>
      </c>
      <c r="R18" s="112" t="s">
        <v>675</v>
      </c>
      <c r="T18" s="4">
        <v>15</v>
      </c>
      <c r="U18" s="4">
        <v>3</v>
      </c>
      <c r="V18" s="4">
        <v>2</v>
      </c>
      <c r="W18" s="4">
        <v>139916</v>
      </c>
      <c r="X18" s="4" t="s">
        <v>428</v>
      </c>
      <c r="Y18" s="4" t="s">
        <v>144</v>
      </c>
    </row>
    <row r="19" spans="2:25" ht="15.75" thickBot="1" x14ac:dyDescent="0.3">
      <c r="B19" s="4">
        <v>7</v>
      </c>
      <c r="C19" s="4">
        <v>2</v>
      </c>
      <c r="D19" s="4">
        <v>65634</v>
      </c>
      <c r="E19" s="4" t="s">
        <v>146</v>
      </c>
      <c r="F19" s="5" t="s">
        <v>683</v>
      </c>
      <c r="G19" s="4">
        <v>16</v>
      </c>
      <c r="H19" s="134">
        <f t="shared" si="0"/>
        <v>3</v>
      </c>
      <c r="I19" s="134" t="str">
        <f>VLOOKUP(B19,tLocation!$A$3:$F$17,5,0)</f>
        <v>1_AOP</v>
      </c>
      <c r="J19" s="4">
        <v>21</v>
      </c>
      <c r="K19" s="4"/>
      <c r="L19" s="115">
        <v>8</v>
      </c>
      <c r="M19" s="109">
        <v>8</v>
      </c>
      <c r="N19" s="110">
        <v>2</v>
      </c>
      <c r="O19" s="110">
        <v>1</v>
      </c>
      <c r="P19" s="110">
        <v>65634</v>
      </c>
      <c r="Q19" s="110">
        <v>2</v>
      </c>
      <c r="R19" s="110" t="s">
        <v>675</v>
      </c>
      <c r="T19" s="4">
        <v>16</v>
      </c>
      <c r="U19" s="4">
        <v>3</v>
      </c>
      <c r="V19" s="4">
        <v>2</v>
      </c>
      <c r="W19" s="4">
        <v>139916</v>
      </c>
      <c r="X19" s="4" t="s">
        <v>426</v>
      </c>
      <c r="Y19" s="4" t="s">
        <v>144</v>
      </c>
    </row>
    <row r="20" spans="2:25" x14ac:dyDescent="0.25">
      <c r="B20" s="4">
        <v>8</v>
      </c>
      <c r="C20" s="4">
        <v>2</v>
      </c>
      <c r="D20" s="4">
        <v>139916</v>
      </c>
      <c r="E20" s="4" t="s">
        <v>271</v>
      </c>
      <c r="F20" s="5" t="s">
        <v>684</v>
      </c>
      <c r="G20" s="4">
        <v>17</v>
      </c>
      <c r="H20" s="134">
        <f t="shared" si="0"/>
        <v>3</v>
      </c>
      <c r="I20" s="134" t="str">
        <f>VLOOKUP(B20,tLocation!$A$3:$F$17,5,0)</f>
        <v>2_EQ</v>
      </c>
      <c r="J20" s="4">
        <v>15</v>
      </c>
      <c r="K20" s="4"/>
      <c r="L20" s="4">
        <v>9</v>
      </c>
      <c r="M20" s="4">
        <v>6</v>
      </c>
      <c r="N20" s="4">
        <v>3</v>
      </c>
      <c r="O20" s="4">
        <v>1</v>
      </c>
      <c r="P20" s="4">
        <v>139916</v>
      </c>
      <c r="Q20" s="4">
        <v>1</v>
      </c>
      <c r="R20" s="4" t="s">
        <v>676</v>
      </c>
      <c r="T20" s="4">
        <v>17</v>
      </c>
      <c r="U20" s="4">
        <v>3</v>
      </c>
      <c r="V20" s="4">
        <v>2</v>
      </c>
      <c r="W20" s="4">
        <v>4369</v>
      </c>
      <c r="X20" s="4" t="s">
        <v>424</v>
      </c>
      <c r="Y20" s="4" t="s">
        <v>144</v>
      </c>
    </row>
    <row r="21" spans="2:25" x14ac:dyDescent="0.25">
      <c r="B21" s="4">
        <v>9</v>
      </c>
      <c r="C21" s="4">
        <v>2</v>
      </c>
      <c r="D21" s="4">
        <v>4369</v>
      </c>
      <c r="E21" s="4" t="s">
        <v>146</v>
      </c>
      <c r="F21" s="5" t="s">
        <v>685</v>
      </c>
      <c r="G21" s="4">
        <v>18</v>
      </c>
      <c r="H21" s="134">
        <f t="shared" si="0"/>
        <v>3</v>
      </c>
      <c r="I21" s="134" t="str">
        <f>VLOOKUP(B21,tLocation!$A$3:$F$17,5,0)</f>
        <v>2_TC</v>
      </c>
      <c r="J21" s="4">
        <v>18</v>
      </c>
      <c r="K21" s="4"/>
      <c r="L21" s="4">
        <v>9</v>
      </c>
      <c r="M21" s="4">
        <v>13</v>
      </c>
      <c r="N21" s="4">
        <v>3</v>
      </c>
      <c r="O21" s="4">
        <v>1</v>
      </c>
      <c r="P21" s="4">
        <v>139916</v>
      </c>
      <c r="Q21" s="4">
        <v>2</v>
      </c>
      <c r="R21" s="4" t="s">
        <v>676</v>
      </c>
      <c r="T21" s="4">
        <v>18</v>
      </c>
      <c r="U21" s="4">
        <v>3</v>
      </c>
      <c r="V21" s="4">
        <v>2</v>
      </c>
      <c r="W21" s="4">
        <v>4369</v>
      </c>
      <c r="X21" s="4" t="s">
        <v>422</v>
      </c>
      <c r="Y21" s="4" t="s">
        <v>144</v>
      </c>
    </row>
    <row r="22" spans="2:25" x14ac:dyDescent="0.25">
      <c r="B22" s="4">
        <v>10</v>
      </c>
      <c r="C22" s="4">
        <v>2</v>
      </c>
      <c r="D22" s="4">
        <v>2048</v>
      </c>
      <c r="E22" s="4" t="s">
        <v>146</v>
      </c>
      <c r="F22" s="5" t="s">
        <v>686</v>
      </c>
      <c r="G22" s="4">
        <v>19</v>
      </c>
      <c r="H22" s="134">
        <f t="shared" si="0"/>
        <v>3</v>
      </c>
      <c r="I22" s="134" t="str">
        <f>VLOOKUP(B22,tLocation!$A$3:$F$17,5,0)</f>
        <v>2_FL</v>
      </c>
      <c r="J22" s="4">
        <v>20</v>
      </c>
      <c r="K22" s="4"/>
      <c r="L22" s="4">
        <v>10</v>
      </c>
      <c r="M22" s="4">
        <v>5</v>
      </c>
      <c r="N22" s="4">
        <v>3</v>
      </c>
      <c r="O22" s="4">
        <v>1</v>
      </c>
      <c r="P22" s="4">
        <v>4369</v>
      </c>
      <c r="Q22" s="4">
        <v>1</v>
      </c>
      <c r="R22" s="4" t="s">
        <v>677</v>
      </c>
      <c r="T22" s="4">
        <v>19</v>
      </c>
      <c r="U22" s="4">
        <v>3</v>
      </c>
      <c r="V22" s="4">
        <v>2</v>
      </c>
      <c r="W22" s="4">
        <v>2048</v>
      </c>
      <c r="X22" s="4" t="s">
        <v>420</v>
      </c>
      <c r="Y22" s="4" t="s">
        <v>144</v>
      </c>
    </row>
    <row r="23" spans="2:25" x14ac:dyDescent="0.25">
      <c r="B23" s="4">
        <v>11</v>
      </c>
      <c r="C23" s="4">
        <v>2</v>
      </c>
      <c r="D23" s="4">
        <v>65634</v>
      </c>
      <c r="E23" s="4" t="s">
        <v>146</v>
      </c>
      <c r="F23" s="5" t="s">
        <v>687</v>
      </c>
      <c r="G23" s="4">
        <v>20</v>
      </c>
      <c r="H23" s="134">
        <f t="shared" si="0"/>
        <v>3</v>
      </c>
      <c r="I23" s="134" t="str">
        <f>VLOOKUP(B23,tLocation!$A$3:$F$17,5,0)</f>
        <v>2_AOP</v>
      </c>
      <c r="J23" s="4">
        <v>21</v>
      </c>
      <c r="K23" s="4"/>
      <c r="L23" s="4">
        <v>10</v>
      </c>
      <c r="M23" s="4">
        <v>12</v>
      </c>
      <c r="N23" s="4">
        <v>3</v>
      </c>
      <c r="O23" s="4">
        <v>1</v>
      </c>
      <c r="P23" s="4">
        <v>4369</v>
      </c>
      <c r="Q23" s="4">
        <v>2</v>
      </c>
      <c r="R23" s="4" t="s">
        <v>677</v>
      </c>
      <c r="T23" s="4">
        <v>20</v>
      </c>
      <c r="U23" s="4">
        <v>3</v>
      </c>
      <c r="V23" s="4">
        <v>2</v>
      </c>
      <c r="W23" s="4">
        <v>2048</v>
      </c>
      <c r="X23" s="4" t="s">
        <v>418</v>
      </c>
      <c r="Y23" s="4" t="s">
        <v>144</v>
      </c>
    </row>
    <row r="24" spans="2:25" x14ac:dyDescent="0.25">
      <c r="B24" s="4">
        <v>12</v>
      </c>
      <c r="C24" s="4">
        <v>2</v>
      </c>
      <c r="D24" s="4">
        <v>139916</v>
      </c>
      <c r="E24" s="4" t="s">
        <v>147</v>
      </c>
      <c r="F24" s="5" t="s">
        <v>688</v>
      </c>
      <c r="G24" s="4">
        <v>21</v>
      </c>
      <c r="H24" s="134">
        <f t="shared" si="0"/>
        <v>3</v>
      </c>
      <c r="I24" s="134" t="str">
        <f>VLOOKUP(B24,tLocation!$A$3:$F$17,5,0)</f>
        <v>3_EQ</v>
      </c>
      <c r="J24" s="4">
        <v>16</v>
      </c>
      <c r="K24" s="4"/>
      <c r="L24" s="4">
        <v>11</v>
      </c>
      <c r="M24" s="4">
        <v>3</v>
      </c>
      <c r="N24" s="4">
        <v>3</v>
      </c>
      <c r="O24" s="4">
        <v>1</v>
      </c>
      <c r="P24" s="4">
        <v>2048</v>
      </c>
      <c r="Q24" s="4">
        <v>1</v>
      </c>
      <c r="R24" s="4" t="s">
        <v>678</v>
      </c>
      <c r="T24" s="4">
        <v>21</v>
      </c>
      <c r="U24" s="4">
        <v>3</v>
      </c>
      <c r="V24" s="4">
        <v>2</v>
      </c>
      <c r="W24" s="4">
        <v>65634</v>
      </c>
      <c r="X24" s="4" t="s">
        <v>258</v>
      </c>
      <c r="Y24" s="4" t="s">
        <v>144</v>
      </c>
    </row>
    <row r="25" spans="2:25" x14ac:dyDescent="0.25">
      <c r="B25" s="4">
        <v>13</v>
      </c>
      <c r="C25" s="4">
        <v>2</v>
      </c>
      <c r="D25" s="4">
        <v>4369</v>
      </c>
      <c r="E25" s="4" t="s">
        <v>147</v>
      </c>
      <c r="F25" s="5" t="s">
        <v>689</v>
      </c>
      <c r="G25" s="4">
        <v>22</v>
      </c>
      <c r="H25" s="134">
        <f t="shared" si="0"/>
        <v>3</v>
      </c>
      <c r="I25" s="134" t="str">
        <f>VLOOKUP(B25,tLocation!$A$3:$F$17,5,0)</f>
        <v>3_TC</v>
      </c>
      <c r="J25" s="4">
        <v>17</v>
      </c>
      <c r="K25" s="4"/>
      <c r="L25" s="4">
        <v>11</v>
      </c>
      <c r="M25" s="4">
        <v>10</v>
      </c>
      <c r="N25" s="4">
        <v>3</v>
      </c>
      <c r="O25" s="4">
        <v>1</v>
      </c>
      <c r="P25" s="4">
        <v>2048</v>
      </c>
      <c r="Q25" s="4">
        <v>2</v>
      </c>
      <c r="R25" s="4" t="s">
        <v>678</v>
      </c>
      <c r="T25" s="4">
        <v>22</v>
      </c>
      <c r="U25" s="4">
        <v>4</v>
      </c>
      <c r="V25" s="4">
        <v>2</v>
      </c>
      <c r="W25" s="4">
        <v>139916</v>
      </c>
      <c r="X25" s="4" t="s">
        <v>428</v>
      </c>
      <c r="Y25" s="4" t="s">
        <v>144</v>
      </c>
    </row>
    <row r="26" spans="2:25" x14ac:dyDescent="0.25">
      <c r="B26" s="4">
        <v>14</v>
      </c>
      <c r="C26" s="4">
        <v>2</v>
      </c>
      <c r="D26" s="4">
        <v>2048</v>
      </c>
      <c r="E26" s="4" t="s">
        <v>147</v>
      </c>
      <c r="F26" s="5" t="s">
        <v>690</v>
      </c>
      <c r="G26" s="4">
        <v>23</v>
      </c>
      <c r="H26" s="134">
        <f t="shared" si="0"/>
        <v>3</v>
      </c>
      <c r="I26" s="134" t="str">
        <f>VLOOKUP(B26,tLocation!$A$3:$F$17,5,0)</f>
        <v>3_FL</v>
      </c>
      <c r="J26" s="4">
        <v>19</v>
      </c>
      <c r="K26" s="4"/>
      <c r="L26" s="4">
        <v>12</v>
      </c>
      <c r="M26" s="4">
        <v>1</v>
      </c>
      <c r="N26" s="4">
        <v>3</v>
      </c>
      <c r="O26" s="4">
        <v>1</v>
      </c>
      <c r="P26" s="4">
        <v>65634</v>
      </c>
      <c r="Q26" s="4">
        <v>1</v>
      </c>
      <c r="R26" s="4" t="s">
        <v>679</v>
      </c>
      <c r="T26" s="4">
        <v>23</v>
      </c>
      <c r="U26" s="4">
        <v>4</v>
      </c>
      <c r="V26" s="4">
        <v>2</v>
      </c>
      <c r="W26" s="4">
        <v>139916</v>
      </c>
      <c r="X26" s="4" t="s">
        <v>426</v>
      </c>
      <c r="Y26" s="4" t="s">
        <v>144</v>
      </c>
    </row>
    <row r="27" spans="2:25" x14ac:dyDescent="0.25">
      <c r="B27" s="4">
        <v>15</v>
      </c>
      <c r="C27" s="4">
        <v>2</v>
      </c>
      <c r="D27" s="4">
        <v>65634</v>
      </c>
      <c r="E27" s="4" t="s">
        <v>146</v>
      </c>
      <c r="F27" s="5" t="s">
        <v>691</v>
      </c>
      <c r="G27" s="4">
        <v>24</v>
      </c>
      <c r="H27" s="134">
        <f t="shared" si="0"/>
        <v>3</v>
      </c>
      <c r="I27" s="134" t="str">
        <f>VLOOKUP(B27,tLocation!$A$3:$F$17,5,0)</f>
        <v>3_AOP</v>
      </c>
      <c r="J27" s="4">
        <v>21</v>
      </c>
      <c r="K27" s="4"/>
      <c r="L27" s="4">
        <v>12</v>
      </c>
      <c r="M27" s="4">
        <v>8</v>
      </c>
      <c r="N27" s="4">
        <v>3</v>
      </c>
      <c r="O27" s="4">
        <v>1</v>
      </c>
      <c r="P27" s="4">
        <v>65634</v>
      </c>
      <c r="Q27" s="4">
        <v>2</v>
      </c>
      <c r="R27" s="4" t="s">
        <v>679</v>
      </c>
      <c r="T27" s="4">
        <v>24</v>
      </c>
      <c r="U27" s="4">
        <v>4</v>
      </c>
      <c r="V27" s="4">
        <v>2</v>
      </c>
      <c r="W27" s="4">
        <v>4369</v>
      </c>
      <c r="X27" s="4" t="s">
        <v>424</v>
      </c>
      <c r="Y27" s="4" t="s">
        <v>144</v>
      </c>
    </row>
    <row r="28" spans="2:25" x14ac:dyDescent="0.25">
      <c r="L28" s="4">
        <v>13</v>
      </c>
      <c r="M28" s="4">
        <v>16</v>
      </c>
      <c r="N28" s="4">
        <v>4</v>
      </c>
      <c r="O28" s="4">
        <v>2</v>
      </c>
      <c r="P28" s="4">
        <v>139916</v>
      </c>
      <c r="Q28" s="4">
        <v>3</v>
      </c>
      <c r="R28" s="4" t="s">
        <v>680</v>
      </c>
      <c r="T28" s="4">
        <v>25</v>
      </c>
      <c r="U28" s="4">
        <v>4</v>
      </c>
      <c r="V28" s="4">
        <v>2</v>
      </c>
      <c r="W28" s="4">
        <v>4369</v>
      </c>
      <c r="X28" s="4" t="s">
        <v>422</v>
      </c>
      <c r="Y28" s="4" t="s">
        <v>144</v>
      </c>
    </row>
    <row r="29" spans="2:25" x14ac:dyDescent="0.25">
      <c r="L29" s="4">
        <v>13</v>
      </c>
      <c r="M29" s="4">
        <v>23</v>
      </c>
      <c r="N29" s="4">
        <v>4</v>
      </c>
      <c r="O29" s="4">
        <v>2</v>
      </c>
      <c r="P29" s="4">
        <v>139916</v>
      </c>
      <c r="Q29" s="4">
        <v>4</v>
      </c>
      <c r="R29" s="4" t="s">
        <v>680</v>
      </c>
      <c r="T29" s="4">
        <v>26</v>
      </c>
      <c r="U29" s="4">
        <v>4</v>
      </c>
      <c r="V29" s="4">
        <v>2</v>
      </c>
      <c r="W29" s="4">
        <v>2048</v>
      </c>
      <c r="X29" s="4" t="s">
        <v>420</v>
      </c>
      <c r="Y29" s="4" t="s">
        <v>144</v>
      </c>
    </row>
    <row r="30" spans="2:25" x14ac:dyDescent="0.25">
      <c r="L30" s="4">
        <v>14</v>
      </c>
      <c r="M30" s="4">
        <v>18</v>
      </c>
      <c r="N30" s="4">
        <v>5</v>
      </c>
      <c r="O30" s="4">
        <v>2</v>
      </c>
      <c r="P30" s="4">
        <v>4369</v>
      </c>
      <c r="Q30" s="4">
        <v>3</v>
      </c>
      <c r="R30" s="4" t="s">
        <v>681</v>
      </c>
      <c r="T30" s="4">
        <v>27</v>
      </c>
      <c r="U30" s="4">
        <v>4</v>
      </c>
      <c r="V30" s="4">
        <v>2</v>
      </c>
      <c r="W30" s="4">
        <v>2048</v>
      </c>
      <c r="X30" s="4" t="s">
        <v>418</v>
      </c>
      <c r="Y30" s="4" t="s">
        <v>144</v>
      </c>
    </row>
    <row r="31" spans="2:25" ht="15.75" thickBot="1" x14ac:dyDescent="0.3">
      <c r="I31" s="4"/>
      <c r="J31" s="4"/>
      <c r="K31" s="4"/>
      <c r="L31" s="4">
        <v>14</v>
      </c>
      <c r="M31" s="4">
        <v>25</v>
      </c>
      <c r="N31" s="4">
        <v>5</v>
      </c>
      <c r="O31" s="4">
        <v>2</v>
      </c>
      <c r="P31" s="4">
        <v>4369</v>
      </c>
      <c r="Q31" s="4">
        <v>4</v>
      </c>
      <c r="R31" s="4" t="s">
        <v>681</v>
      </c>
      <c r="T31" s="4">
        <v>28</v>
      </c>
      <c r="U31" s="4">
        <v>4</v>
      </c>
      <c r="V31" s="4">
        <v>2</v>
      </c>
      <c r="W31" s="4">
        <v>65634</v>
      </c>
      <c r="X31" s="4" t="s">
        <v>258</v>
      </c>
      <c r="Y31" s="4" t="s">
        <v>144</v>
      </c>
    </row>
    <row r="32" spans="2:25" x14ac:dyDescent="0.25">
      <c r="B32" s="132" t="s">
        <v>707</v>
      </c>
      <c r="H32" s="4"/>
      <c r="J32" s="4"/>
      <c r="K32" s="4"/>
      <c r="L32" s="108">
        <v>15</v>
      </c>
      <c r="M32" s="107">
        <v>20</v>
      </c>
      <c r="N32" s="108">
        <v>6</v>
      </c>
      <c r="O32" s="108">
        <v>2</v>
      </c>
      <c r="P32" s="108">
        <v>2048</v>
      </c>
      <c r="Q32" s="108">
        <v>3</v>
      </c>
      <c r="R32" s="108" t="s">
        <v>682</v>
      </c>
    </row>
    <row r="33" spans="2:18" ht="15.75" thickBot="1" x14ac:dyDescent="0.3">
      <c r="E33" s="4" t="s">
        <v>705</v>
      </c>
      <c r="H33" s="4"/>
      <c r="J33" s="4"/>
      <c r="K33" s="4"/>
      <c r="L33" s="110">
        <v>15</v>
      </c>
      <c r="M33" s="109">
        <v>27</v>
      </c>
      <c r="N33" s="110">
        <v>6</v>
      </c>
      <c r="O33" s="110">
        <v>2</v>
      </c>
      <c r="P33" s="110">
        <v>2048</v>
      </c>
      <c r="Q33" s="110">
        <v>4</v>
      </c>
      <c r="R33" s="110" t="s">
        <v>682</v>
      </c>
    </row>
    <row r="34" spans="2:18" x14ac:dyDescent="0.25">
      <c r="B34" s="4" t="s">
        <v>229</v>
      </c>
      <c r="C34" s="4" t="s">
        <v>224</v>
      </c>
      <c r="D34" s="4" t="s">
        <v>260</v>
      </c>
      <c r="E34" s="4" t="s">
        <v>246</v>
      </c>
      <c r="F34" s="4" t="s">
        <v>244</v>
      </c>
      <c r="G34" s="4" t="s">
        <v>704</v>
      </c>
      <c r="H34" s="4" t="s">
        <v>232</v>
      </c>
      <c r="J34" s="4"/>
      <c r="K34" s="4"/>
      <c r="L34" s="4">
        <v>16</v>
      </c>
      <c r="M34" s="4">
        <v>21</v>
      </c>
      <c r="N34" s="4">
        <v>7</v>
      </c>
      <c r="O34" s="4">
        <v>2</v>
      </c>
      <c r="P34" s="4">
        <v>65634</v>
      </c>
      <c r="Q34" s="4">
        <v>3</v>
      </c>
      <c r="R34" s="4" t="s">
        <v>683</v>
      </c>
    </row>
    <row r="35" spans="2:18" x14ac:dyDescent="0.25">
      <c r="B35" s="4">
        <v>1</v>
      </c>
      <c r="C35" s="4">
        <v>2048</v>
      </c>
      <c r="D35" s="4">
        <v>1</v>
      </c>
      <c r="E35" s="4" t="s">
        <v>418</v>
      </c>
      <c r="F35" s="4">
        <v>2</v>
      </c>
      <c r="G35" s="4">
        <v>2048</v>
      </c>
      <c r="H35" s="4">
        <v>1</v>
      </c>
      <c r="I35" s="4">
        <f t="shared" ref="I35:I58" si="1">F35-J4</f>
        <v>0</v>
      </c>
      <c r="J35" s="4"/>
      <c r="K35" s="4"/>
      <c r="L35" s="4">
        <v>16</v>
      </c>
      <c r="M35" s="4">
        <v>28</v>
      </c>
      <c r="N35" s="4">
        <v>7</v>
      </c>
      <c r="O35" s="4">
        <v>2</v>
      </c>
      <c r="P35" s="4">
        <v>65634</v>
      </c>
      <c r="Q35" s="4">
        <v>4</v>
      </c>
      <c r="R35" s="4" t="s">
        <v>683</v>
      </c>
    </row>
    <row r="36" spans="2:18" x14ac:dyDescent="0.25">
      <c r="B36" s="4">
        <v>1</v>
      </c>
      <c r="C36" s="4">
        <v>4369</v>
      </c>
      <c r="D36" s="4">
        <v>1</v>
      </c>
      <c r="E36" s="4" t="s">
        <v>422</v>
      </c>
      <c r="F36" s="4">
        <v>4</v>
      </c>
      <c r="G36" s="4">
        <v>4369</v>
      </c>
      <c r="H36" s="4">
        <v>1</v>
      </c>
      <c r="I36" s="4">
        <f t="shared" si="1"/>
        <v>0</v>
      </c>
      <c r="J36" s="4"/>
      <c r="K36" s="4"/>
      <c r="L36" s="4">
        <v>17</v>
      </c>
      <c r="M36" s="4">
        <v>15</v>
      </c>
      <c r="N36" s="4">
        <v>8</v>
      </c>
      <c r="O36" s="4">
        <v>2</v>
      </c>
      <c r="P36" s="4">
        <v>139916</v>
      </c>
      <c r="Q36" s="4">
        <v>3</v>
      </c>
      <c r="R36" s="4" t="s">
        <v>684</v>
      </c>
    </row>
    <row r="37" spans="2:18" x14ac:dyDescent="0.25">
      <c r="B37" s="4">
        <v>1</v>
      </c>
      <c r="C37" s="4">
        <v>65634</v>
      </c>
      <c r="D37" s="4">
        <v>1</v>
      </c>
      <c r="E37" s="4" t="s">
        <v>258</v>
      </c>
      <c r="F37" s="4">
        <v>1</v>
      </c>
      <c r="G37" s="4">
        <v>65634</v>
      </c>
      <c r="H37" s="4">
        <v>1</v>
      </c>
      <c r="I37" s="4">
        <f t="shared" si="1"/>
        <v>0</v>
      </c>
      <c r="J37" s="4"/>
      <c r="K37" s="4"/>
      <c r="L37" s="4">
        <v>17</v>
      </c>
      <c r="M37" s="4">
        <v>22</v>
      </c>
      <c r="N37" s="4">
        <v>8</v>
      </c>
      <c r="O37" s="4">
        <v>2</v>
      </c>
      <c r="P37" s="4">
        <v>139916</v>
      </c>
      <c r="Q37" s="4">
        <v>4</v>
      </c>
      <c r="R37" s="4" t="s">
        <v>684</v>
      </c>
    </row>
    <row r="38" spans="2:18" x14ac:dyDescent="0.25">
      <c r="B38" s="4">
        <v>1</v>
      </c>
      <c r="C38" s="4">
        <v>139916</v>
      </c>
      <c r="D38" s="4">
        <v>1</v>
      </c>
      <c r="E38" s="4" t="s">
        <v>426</v>
      </c>
      <c r="F38" s="4">
        <v>6</v>
      </c>
      <c r="G38" s="4">
        <v>139916</v>
      </c>
      <c r="H38" s="4">
        <v>1</v>
      </c>
      <c r="I38" s="4">
        <f t="shared" si="1"/>
        <v>0</v>
      </c>
      <c r="J38" s="4"/>
      <c r="K38" s="4"/>
      <c r="L38" s="4">
        <v>18</v>
      </c>
      <c r="M38" s="4">
        <v>18</v>
      </c>
      <c r="N38" s="4">
        <v>9</v>
      </c>
      <c r="O38" s="4">
        <v>2</v>
      </c>
      <c r="P38" s="4">
        <v>4369</v>
      </c>
      <c r="Q38" s="4">
        <v>3</v>
      </c>
      <c r="R38" s="4" t="s">
        <v>685</v>
      </c>
    </row>
    <row r="39" spans="2:18" x14ac:dyDescent="0.25">
      <c r="B39" s="4">
        <v>1</v>
      </c>
      <c r="C39" s="4">
        <v>2048</v>
      </c>
      <c r="D39" s="4">
        <v>2</v>
      </c>
      <c r="E39" s="4" t="s">
        <v>418</v>
      </c>
      <c r="F39" s="4">
        <v>2</v>
      </c>
      <c r="G39" s="4">
        <v>2048</v>
      </c>
      <c r="H39" s="4">
        <v>1</v>
      </c>
      <c r="I39" s="4">
        <f t="shared" si="1"/>
        <v>0</v>
      </c>
      <c r="J39" s="4"/>
      <c r="K39" s="4"/>
      <c r="L39" s="4">
        <v>18</v>
      </c>
      <c r="M39" s="4">
        <v>25</v>
      </c>
      <c r="N39" s="4">
        <v>9</v>
      </c>
      <c r="O39" s="4">
        <v>2</v>
      </c>
      <c r="P39" s="4">
        <v>4369</v>
      </c>
      <c r="Q39" s="4">
        <v>4</v>
      </c>
      <c r="R39" s="4" t="s">
        <v>685</v>
      </c>
    </row>
    <row r="40" spans="2:18" x14ac:dyDescent="0.25">
      <c r="B40" s="4">
        <v>1</v>
      </c>
      <c r="C40" s="4">
        <v>4369</v>
      </c>
      <c r="D40" s="4">
        <v>2</v>
      </c>
      <c r="E40" s="4" t="s">
        <v>422</v>
      </c>
      <c r="F40" s="4">
        <v>4</v>
      </c>
      <c r="G40" s="4">
        <v>4369</v>
      </c>
      <c r="H40" s="4">
        <v>1</v>
      </c>
      <c r="I40" s="4">
        <f t="shared" si="1"/>
        <v>0</v>
      </c>
      <c r="J40" s="4"/>
      <c r="K40" s="4"/>
      <c r="L40" s="4">
        <v>19</v>
      </c>
      <c r="M40" s="4">
        <v>20</v>
      </c>
      <c r="N40" s="4">
        <v>10</v>
      </c>
      <c r="O40" s="4">
        <v>2</v>
      </c>
      <c r="P40" s="4">
        <v>2048</v>
      </c>
      <c r="Q40" s="4">
        <v>3</v>
      </c>
      <c r="R40" s="4" t="s">
        <v>686</v>
      </c>
    </row>
    <row r="41" spans="2:18" x14ac:dyDescent="0.25">
      <c r="B41" s="4">
        <v>1</v>
      </c>
      <c r="C41" s="4">
        <v>65634</v>
      </c>
      <c r="D41" s="4">
        <v>2</v>
      </c>
      <c r="E41" s="4" t="s">
        <v>258</v>
      </c>
      <c r="F41" s="4">
        <v>1</v>
      </c>
      <c r="G41" s="4">
        <v>65634</v>
      </c>
      <c r="H41" s="4">
        <v>1</v>
      </c>
      <c r="I41" s="4">
        <f t="shared" si="1"/>
        <v>0</v>
      </c>
      <c r="J41" s="4"/>
      <c r="K41" s="4"/>
      <c r="L41" s="4">
        <v>19</v>
      </c>
      <c r="M41" s="4">
        <v>27</v>
      </c>
      <c r="N41" s="4">
        <v>10</v>
      </c>
      <c r="O41" s="4">
        <v>2</v>
      </c>
      <c r="P41" s="4">
        <v>2048</v>
      </c>
      <c r="Q41" s="4">
        <v>4</v>
      </c>
      <c r="R41" s="4" t="s">
        <v>686</v>
      </c>
    </row>
    <row r="42" spans="2:18" x14ac:dyDescent="0.25">
      <c r="B42" s="4">
        <v>1</v>
      </c>
      <c r="C42" s="4">
        <v>139916</v>
      </c>
      <c r="D42" s="4">
        <v>2</v>
      </c>
      <c r="E42" s="4" t="s">
        <v>428</v>
      </c>
      <c r="F42" s="4">
        <v>7</v>
      </c>
      <c r="G42" s="4">
        <v>139916</v>
      </c>
      <c r="H42" s="4">
        <v>1</v>
      </c>
      <c r="I42" s="4">
        <f t="shared" si="1"/>
        <v>0</v>
      </c>
      <c r="J42" s="4"/>
      <c r="K42" s="4"/>
      <c r="L42" s="4">
        <v>20</v>
      </c>
      <c r="M42" s="4">
        <v>21</v>
      </c>
      <c r="N42" s="4">
        <v>11</v>
      </c>
      <c r="O42" s="4">
        <v>2</v>
      </c>
      <c r="P42" s="4">
        <v>65634</v>
      </c>
      <c r="Q42" s="4">
        <v>3</v>
      </c>
      <c r="R42" s="4" t="s">
        <v>687</v>
      </c>
    </row>
    <row r="43" spans="2:18" x14ac:dyDescent="0.25">
      <c r="B43" s="4">
        <v>1</v>
      </c>
      <c r="C43" s="4">
        <v>2048</v>
      </c>
      <c r="D43" s="4">
        <v>3</v>
      </c>
      <c r="E43" s="4" t="s">
        <v>420</v>
      </c>
      <c r="F43" s="4">
        <v>3</v>
      </c>
      <c r="G43" s="4">
        <v>2048</v>
      </c>
      <c r="H43" s="4">
        <v>1</v>
      </c>
      <c r="I43" s="4">
        <f t="shared" si="1"/>
        <v>0</v>
      </c>
      <c r="J43" s="4"/>
      <c r="K43" s="4"/>
      <c r="L43" s="4">
        <v>20</v>
      </c>
      <c r="M43" s="4">
        <v>28</v>
      </c>
      <c r="N43" s="4">
        <v>11</v>
      </c>
      <c r="O43" s="4">
        <v>2</v>
      </c>
      <c r="P43" s="4">
        <v>65634</v>
      </c>
      <c r="Q43" s="4">
        <v>4</v>
      </c>
      <c r="R43" s="4" t="s">
        <v>687</v>
      </c>
    </row>
    <row r="44" spans="2:18" x14ac:dyDescent="0.25">
      <c r="B44" s="4">
        <v>1</v>
      </c>
      <c r="C44" s="4">
        <v>4369</v>
      </c>
      <c r="D44" s="4">
        <v>3</v>
      </c>
      <c r="E44" s="4" t="s">
        <v>424</v>
      </c>
      <c r="F44" s="4">
        <v>5</v>
      </c>
      <c r="G44" s="4">
        <v>4369</v>
      </c>
      <c r="H44" s="4">
        <v>1</v>
      </c>
      <c r="I44" s="4">
        <f t="shared" si="1"/>
        <v>0</v>
      </c>
      <c r="J44" s="4"/>
      <c r="K44" s="4"/>
      <c r="L44" s="4">
        <v>21</v>
      </c>
      <c r="M44" s="4">
        <v>16</v>
      </c>
      <c r="N44" s="4">
        <v>12</v>
      </c>
      <c r="O44" s="4">
        <v>2</v>
      </c>
      <c r="P44" s="4">
        <v>139916</v>
      </c>
      <c r="Q44" s="4">
        <v>3</v>
      </c>
      <c r="R44" s="4" t="s">
        <v>688</v>
      </c>
    </row>
    <row r="45" spans="2:18" x14ac:dyDescent="0.25">
      <c r="B45" s="4">
        <v>1</v>
      </c>
      <c r="C45" s="4">
        <v>65634</v>
      </c>
      <c r="D45" s="4">
        <v>3</v>
      </c>
      <c r="E45" s="4" t="s">
        <v>258</v>
      </c>
      <c r="F45" s="4">
        <v>1</v>
      </c>
      <c r="G45" s="4">
        <v>65634</v>
      </c>
      <c r="H45" s="4">
        <v>1</v>
      </c>
      <c r="I45" s="4">
        <f t="shared" si="1"/>
        <v>0</v>
      </c>
      <c r="J45" s="4"/>
      <c r="K45" s="4"/>
      <c r="L45" s="4">
        <v>21</v>
      </c>
      <c r="M45" s="4">
        <v>23</v>
      </c>
      <c r="N45" s="4">
        <v>12</v>
      </c>
      <c r="O45" s="4">
        <v>2</v>
      </c>
      <c r="P45" s="4">
        <v>139916</v>
      </c>
      <c r="Q45" s="4">
        <v>4</v>
      </c>
      <c r="R45" s="4" t="s">
        <v>688</v>
      </c>
    </row>
    <row r="46" spans="2:18" x14ac:dyDescent="0.25">
      <c r="B46" s="4">
        <v>1</v>
      </c>
      <c r="C46" s="4">
        <v>139916</v>
      </c>
      <c r="D46" s="4">
        <v>3</v>
      </c>
      <c r="E46" s="4" t="s">
        <v>426</v>
      </c>
      <c r="F46" s="4">
        <v>6</v>
      </c>
      <c r="G46" s="4">
        <v>139916</v>
      </c>
      <c r="H46" s="4">
        <v>1</v>
      </c>
      <c r="I46" s="4">
        <f t="shared" si="1"/>
        <v>0</v>
      </c>
      <c r="J46" s="4"/>
      <c r="K46" s="4"/>
      <c r="L46" s="4">
        <v>22</v>
      </c>
      <c r="M46" s="4">
        <v>17</v>
      </c>
      <c r="N46" s="4">
        <v>13</v>
      </c>
      <c r="O46" s="4">
        <v>2</v>
      </c>
      <c r="P46" s="4">
        <v>4369</v>
      </c>
      <c r="Q46" s="4">
        <v>3</v>
      </c>
      <c r="R46" s="4" t="s">
        <v>689</v>
      </c>
    </row>
    <row r="47" spans="2:18" x14ac:dyDescent="0.25">
      <c r="B47" s="4">
        <v>2</v>
      </c>
      <c r="C47" s="4">
        <v>139916</v>
      </c>
      <c r="D47" s="4">
        <v>4</v>
      </c>
      <c r="E47" s="4" t="s">
        <v>426</v>
      </c>
      <c r="F47" s="4">
        <v>16</v>
      </c>
      <c r="G47" s="4">
        <v>139916</v>
      </c>
      <c r="H47" s="4">
        <v>3</v>
      </c>
      <c r="I47" s="4">
        <f t="shared" si="1"/>
        <v>0</v>
      </c>
      <c r="J47" s="4"/>
      <c r="K47" s="4"/>
      <c r="L47" s="4">
        <v>22</v>
      </c>
      <c r="M47" s="4">
        <v>24</v>
      </c>
      <c r="N47" s="4">
        <v>13</v>
      </c>
      <c r="O47" s="4">
        <v>2</v>
      </c>
      <c r="P47" s="4">
        <v>4369</v>
      </c>
      <c r="Q47" s="4">
        <v>4</v>
      </c>
      <c r="R47" s="4" t="s">
        <v>689</v>
      </c>
    </row>
    <row r="48" spans="2:18" x14ac:dyDescent="0.25">
      <c r="B48" s="4">
        <v>2</v>
      </c>
      <c r="C48" s="4">
        <v>4369</v>
      </c>
      <c r="D48" s="4">
        <v>5</v>
      </c>
      <c r="E48" s="4" t="s">
        <v>422</v>
      </c>
      <c r="F48" s="4">
        <v>18</v>
      </c>
      <c r="G48" s="4">
        <v>4369</v>
      </c>
      <c r="H48" s="4">
        <v>3</v>
      </c>
      <c r="I48" s="4">
        <f t="shared" si="1"/>
        <v>0</v>
      </c>
      <c r="J48" s="4"/>
      <c r="K48" s="4"/>
      <c r="L48" s="4">
        <v>23</v>
      </c>
      <c r="M48" s="4">
        <v>19</v>
      </c>
      <c r="N48" s="4">
        <v>14</v>
      </c>
      <c r="O48" s="4">
        <v>2</v>
      </c>
      <c r="P48" s="4">
        <v>2048</v>
      </c>
      <c r="Q48" s="4">
        <v>3</v>
      </c>
      <c r="R48" s="4" t="s">
        <v>690</v>
      </c>
    </row>
    <row r="49" spans="2:18" x14ac:dyDescent="0.25">
      <c r="B49" s="4">
        <v>2</v>
      </c>
      <c r="C49" s="4">
        <v>2048</v>
      </c>
      <c r="D49" s="4">
        <v>6</v>
      </c>
      <c r="E49" s="4" t="s">
        <v>418</v>
      </c>
      <c r="F49" s="4">
        <v>20</v>
      </c>
      <c r="G49" s="4">
        <v>2048</v>
      </c>
      <c r="H49" s="4">
        <v>3</v>
      </c>
      <c r="I49" s="4">
        <f t="shared" si="1"/>
        <v>0</v>
      </c>
      <c r="J49" s="4"/>
      <c r="K49" s="4"/>
      <c r="L49" s="4">
        <v>23</v>
      </c>
      <c r="M49" s="4">
        <v>26</v>
      </c>
      <c r="N49" s="4">
        <v>14</v>
      </c>
      <c r="O49" s="4">
        <v>2</v>
      </c>
      <c r="P49" s="4">
        <v>2048</v>
      </c>
      <c r="Q49" s="4">
        <v>4</v>
      </c>
      <c r="R49" s="4" t="s">
        <v>690</v>
      </c>
    </row>
    <row r="50" spans="2:18" x14ac:dyDescent="0.25">
      <c r="B50" s="4">
        <v>2</v>
      </c>
      <c r="C50" s="4">
        <v>65634</v>
      </c>
      <c r="D50" s="4">
        <v>7</v>
      </c>
      <c r="E50" s="4" t="s">
        <v>258</v>
      </c>
      <c r="F50" s="4">
        <v>21</v>
      </c>
      <c r="G50" s="4">
        <v>65634</v>
      </c>
      <c r="H50" s="4">
        <v>3</v>
      </c>
      <c r="I50" s="4">
        <f t="shared" si="1"/>
        <v>0</v>
      </c>
      <c r="J50" s="4"/>
      <c r="K50" s="4"/>
      <c r="L50" s="4">
        <v>24</v>
      </c>
      <c r="M50" s="4">
        <v>21</v>
      </c>
      <c r="N50" s="4">
        <v>15</v>
      </c>
      <c r="O50" s="4">
        <v>2</v>
      </c>
      <c r="P50" s="4">
        <v>65634</v>
      </c>
      <c r="Q50" s="4">
        <v>3</v>
      </c>
      <c r="R50" s="4" t="s">
        <v>691</v>
      </c>
    </row>
    <row r="51" spans="2:18" x14ac:dyDescent="0.25">
      <c r="B51" s="4">
        <v>2</v>
      </c>
      <c r="C51" s="4">
        <v>139916</v>
      </c>
      <c r="D51" s="4">
        <v>8</v>
      </c>
      <c r="E51" s="4" t="s">
        <v>428</v>
      </c>
      <c r="F51" s="4">
        <v>15</v>
      </c>
      <c r="G51" s="4">
        <v>139916</v>
      </c>
      <c r="H51" s="4">
        <v>3</v>
      </c>
      <c r="I51" s="4">
        <f t="shared" si="1"/>
        <v>0</v>
      </c>
      <c r="J51" s="4"/>
      <c r="K51" s="4"/>
      <c r="L51" s="4">
        <v>24</v>
      </c>
      <c r="M51" s="4">
        <v>28</v>
      </c>
      <c r="N51" s="4">
        <v>15</v>
      </c>
      <c r="O51" s="4">
        <v>2</v>
      </c>
      <c r="P51" s="4">
        <v>65634</v>
      </c>
      <c r="Q51" s="4">
        <v>4</v>
      </c>
      <c r="R51" s="4" t="s">
        <v>691</v>
      </c>
    </row>
    <row r="52" spans="2:18" x14ac:dyDescent="0.25">
      <c r="B52" s="4">
        <v>2</v>
      </c>
      <c r="C52" s="4">
        <v>4369</v>
      </c>
      <c r="D52" s="4">
        <v>9</v>
      </c>
      <c r="E52" s="4" t="s">
        <v>422</v>
      </c>
      <c r="F52" s="4">
        <v>18</v>
      </c>
      <c r="G52" s="4">
        <v>4369</v>
      </c>
      <c r="H52" s="4">
        <v>3</v>
      </c>
      <c r="I52" s="4">
        <f t="shared" si="1"/>
        <v>0</v>
      </c>
      <c r="J52" s="4"/>
      <c r="K52" s="4"/>
    </row>
    <row r="53" spans="2:18" x14ac:dyDescent="0.25">
      <c r="B53" s="4">
        <v>2</v>
      </c>
      <c r="C53" s="4">
        <v>2048</v>
      </c>
      <c r="D53" s="4">
        <v>10</v>
      </c>
      <c r="E53" s="4" t="s">
        <v>418</v>
      </c>
      <c r="F53" s="4">
        <v>20</v>
      </c>
      <c r="G53" s="4">
        <v>2048</v>
      </c>
      <c r="H53" s="4">
        <v>3</v>
      </c>
      <c r="I53" s="4">
        <f t="shared" si="1"/>
        <v>0</v>
      </c>
      <c r="J53" s="4"/>
      <c r="K53" s="4"/>
    </row>
    <row r="54" spans="2:18" x14ac:dyDescent="0.25">
      <c r="B54" s="4">
        <v>2</v>
      </c>
      <c r="C54" s="4">
        <v>65634</v>
      </c>
      <c r="D54" s="4">
        <v>11</v>
      </c>
      <c r="E54" s="4" t="s">
        <v>258</v>
      </c>
      <c r="F54" s="4">
        <v>21</v>
      </c>
      <c r="G54" s="4">
        <v>65634</v>
      </c>
      <c r="H54" s="4">
        <v>3</v>
      </c>
      <c r="I54" s="4">
        <f t="shared" si="1"/>
        <v>0</v>
      </c>
      <c r="J54" s="4"/>
      <c r="K54" s="4"/>
    </row>
    <row r="55" spans="2:18" x14ac:dyDescent="0.25">
      <c r="B55" s="4">
        <v>2</v>
      </c>
      <c r="C55" s="4">
        <v>139916</v>
      </c>
      <c r="D55" s="4">
        <v>12</v>
      </c>
      <c r="E55" s="4" t="s">
        <v>426</v>
      </c>
      <c r="F55" s="4">
        <v>16</v>
      </c>
      <c r="G55" s="4">
        <v>139916</v>
      </c>
      <c r="H55" s="4">
        <v>3</v>
      </c>
      <c r="I55" s="4">
        <f t="shared" si="1"/>
        <v>0</v>
      </c>
    </row>
    <row r="56" spans="2:18" x14ac:dyDescent="0.25">
      <c r="B56" s="4">
        <v>2</v>
      </c>
      <c r="C56" s="4">
        <v>4369</v>
      </c>
      <c r="D56" s="4">
        <v>13</v>
      </c>
      <c r="E56" s="4" t="s">
        <v>424</v>
      </c>
      <c r="F56" s="4">
        <v>17</v>
      </c>
      <c r="G56" s="4">
        <v>4369</v>
      </c>
      <c r="H56" s="4">
        <v>3</v>
      </c>
      <c r="I56" s="4">
        <f t="shared" si="1"/>
        <v>0</v>
      </c>
    </row>
    <row r="57" spans="2:18" x14ac:dyDescent="0.25">
      <c r="B57" s="4">
        <v>2</v>
      </c>
      <c r="C57" s="4">
        <v>2048</v>
      </c>
      <c r="D57" s="4">
        <v>14</v>
      </c>
      <c r="E57" s="4" t="s">
        <v>420</v>
      </c>
      <c r="F57" s="4">
        <v>19</v>
      </c>
      <c r="G57" s="4">
        <v>2048</v>
      </c>
      <c r="H57" s="4">
        <v>3</v>
      </c>
      <c r="I57" s="4">
        <f t="shared" si="1"/>
        <v>0</v>
      </c>
    </row>
    <row r="58" spans="2:18" x14ac:dyDescent="0.25">
      <c r="B58" s="4">
        <v>2</v>
      </c>
      <c r="C58" s="4">
        <v>65634</v>
      </c>
      <c r="D58" s="4">
        <v>15</v>
      </c>
      <c r="E58" s="4" t="s">
        <v>258</v>
      </c>
      <c r="F58" s="4">
        <v>21</v>
      </c>
      <c r="G58" s="4">
        <v>65634</v>
      </c>
      <c r="H58" s="4">
        <v>3</v>
      </c>
      <c r="I58" s="4">
        <f t="shared" si="1"/>
        <v>0</v>
      </c>
    </row>
    <row r="63" spans="2:18" x14ac:dyDescent="0.25">
      <c r="B63" s="4" t="s">
        <v>229</v>
      </c>
      <c r="C63" s="4" t="s">
        <v>224</v>
      </c>
      <c r="D63" s="4" t="s">
        <v>260</v>
      </c>
      <c r="E63" s="4" t="s">
        <v>246</v>
      </c>
      <c r="F63" s="4" t="s">
        <v>244</v>
      </c>
      <c r="G63" s="4" t="s">
        <v>704</v>
      </c>
      <c r="H63" s="4" t="s">
        <v>232</v>
      </c>
    </row>
    <row r="64" spans="2:18" x14ac:dyDescent="0.25">
      <c r="B64" s="4">
        <v>1</v>
      </c>
      <c r="C64" s="4">
        <v>65634</v>
      </c>
      <c r="D64" s="4">
        <v>1</v>
      </c>
      <c r="E64" s="4" t="s">
        <v>258</v>
      </c>
      <c r="F64" s="4">
        <v>1</v>
      </c>
      <c r="G64" s="4">
        <v>65634</v>
      </c>
      <c r="H64" s="4">
        <v>1</v>
      </c>
    </row>
    <row r="65" spans="2:8" x14ac:dyDescent="0.25">
      <c r="B65" s="4">
        <v>1</v>
      </c>
      <c r="C65" s="4">
        <v>65634</v>
      </c>
      <c r="D65" s="4">
        <v>2</v>
      </c>
      <c r="E65" s="4" t="s">
        <v>258</v>
      </c>
      <c r="F65" s="4">
        <v>1</v>
      </c>
      <c r="G65" s="4">
        <v>65634</v>
      </c>
      <c r="H65" s="4">
        <v>1</v>
      </c>
    </row>
    <row r="66" spans="2:8" x14ac:dyDescent="0.25">
      <c r="B66" s="4">
        <v>1</v>
      </c>
      <c r="C66" s="4">
        <v>65634</v>
      </c>
      <c r="D66" s="4">
        <v>3</v>
      </c>
      <c r="E66" s="4" t="s">
        <v>258</v>
      </c>
      <c r="F66" s="4">
        <v>1</v>
      </c>
      <c r="G66" s="4">
        <v>65634</v>
      </c>
      <c r="H66" s="4">
        <v>1</v>
      </c>
    </row>
    <row r="67" spans="2:8" x14ac:dyDescent="0.25">
      <c r="B67" s="4">
        <v>2</v>
      </c>
      <c r="C67" s="4">
        <v>65634</v>
      </c>
      <c r="D67" s="4">
        <v>7</v>
      </c>
      <c r="E67" s="4" t="s">
        <v>258</v>
      </c>
      <c r="F67" s="4">
        <v>21</v>
      </c>
      <c r="G67" s="4">
        <v>65634</v>
      </c>
      <c r="H67" s="4">
        <v>3</v>
      </c>
    </row>
    <row r="68" spans="2:8" x14ac:dyDescent="0.25">
      <c r="B68" s="4">
        <v>2</v>
      </c>
      <c r="C68" s="4">
        <v>65634</v>
      </c>
      <c r="D68" s="4">
        <v>11</v>
      </c>
      <c r="E68" s="4" t="s">
        <v>258</v>
      </c>
      <c r="F68" s="4">
        <v>21</v>
      </c>
      <c r="G68" s="4">
        <v>65634</v>
      </c>
      <c r="H68" s="4">
        <v>3</v>
      </c>
    </row>
    <row r="69" spans="2:8" x14ac:dyDescent="0.25">
      <c r="B69" s="4">
        <v>2</v>
      </c>
      <c r="C69" s="4">
        <v>65634</v>
      </c>
      <c r="D69" s="4">
        <v>15</v>
      </c>
      <c r="E69" s="4" t="s">
        <v>258</v>
      </c>
      <c r="F69" s="4">
        <v>21</v>
      </c>
      <c r="G69" s="4">
        <v>65634</v>
      </c>
      <c r="H69" s="4">
        <v>3</v>
      </c>
    </row>
    <row r="70" spans="2:8" x14ac:dyDescent="0.25">
      <c r="B70" s="4">
        <v>1</v>
      </c>
      <c r="C70" s="4">
        <v>139916</v>
      </c>
      <c r="D70" s="4">
        <v>2</v>
      </c>
      <c r="E70" s="4" t="s">
        <v>428</v>
      </c>
      <c r="F70" s="4">
        <v>7</v>
      </c>
      <c r="G70" s="4">
        <v>139916</v>
      </c>
      <c r="H70" s="4">
        <v>1</v>
      </c>
    </row>
    <row r="71" spans="2:8" x14ac:dyDescent="0.25">
      <c r="B71" s="4">
        <v>2</v>
      </c>
      <c r="C71" s="4">
        <v>139916</v>
      </c>
      <c r="D71" s="4">
        <v>8</v>
      </c>
      <c r="E71" s="4" t="s">
        <v>428</v>
      </c>
      <c r="F71" s="4">
        <v>15</v>
      </c>
      <c r="G71" s="4">
        <v>139916</v>
      </c>
      <c r="H71" s="4">
        <v>3</v>
      </c>
    </row>
    <row r="72" spans="2:8" x14ac:dyDescent="0.25">
      <c r="B72" s="4">
        <v>1</v>
      </c>
      <c r="C72" s="4">
        <v>139916</v>
      </c>
      <c r="D72" s="4">
        <v>1</v>
      </c>
      <c r="E72" s="4" t="s">
        <v>426</v>
      </c>
      <c r="F72" s="4">
        <v>6</v>
      </c>
      <c r="G72" s="4">
        <v>139916</v>
      </c>
      <c r="H72" s="4">
        <v>1</v>
      </c>
    </row>
    <row r="73" spans="2:8" x14ac:dyDescent="0.25">
      <c r="B73" s="4">
        <v>1</v>
      </c>
      <c r="C73" s="4">
        <v>139916</v>
      </c>
      <c r="D73" s="4">
        <v>3</v>
      </c>
      <c r="E73" s="4" t="s">
        <v>426</v>
      </c>
      <c r="F73" s="4">
        <v>6</v>
      </c>
      <c r="G73" s="4">
        <v>139916</v>
      </c>
      <c r="H73" s="4">
        <v>1</v>
      </c>
    </row>
    <row r="74" spans="2:8" x14ac:dyDescent="0.25">
      <c r="B74" s="4">
        <v>2</v>
      </c>
      <c r="C74" s="4">
        <v>139916</v>
      </c>
      <c r="D74" s="4">
        <v>4</v>
      </c>
      <c r="E74" s="4" t="s">
        <v>426</v>
      </c>
      <c r="F74" s="4">
        <v>16</v>
      </c>
      <c r="G74" s="4">
        <v>139916</v>
      </c>
      <c r="H74" s="4">
        <v>3</v>
      </c>
    </row>
    <row r="75" spans="2:8" x14ac:dyDescent="0.25">
      <c r="B75" s="4">
        <v>2</v>
      </c>
      <c r="C75" s="4">
        <v>139916</v>
      </c>
      <c r="D75" s="4">
        <v>12</v>
      </c>
      <c r="E75" s="4" t="s">
        <v>426</v>
      </c>
      <c r="F75" s="4">
        <v>16</v>
      </c>
      <c r="G75" s="4">
        <v>139916</v>
      </c>
      <c r="H75" s="4">
        <v>3</v>
      </c>
    </row>
    <row r="76" spans="2:8" x14ac:dyDescent="0.25">
      <c r="B76" s="4">
        <v>1</v>
      </c>
      <c r="C76" s="4">
        <v>2048</v>
      </c>
      <c r="D76" s="4">
        <v>3</v>
      </c>
      <c r="E76" s="4" t="s">
        <v>420</v>
      </c>
      <c r="F76" s="4">
        <v>3</v>
      </c>
      <c r="G76" s="4">
        <v>2048</v>
      </c>
      <c r="H76" s="4">
        <v>1</v>
      </c>
    </row>
    <row r="77" spans="2:8" x14ac:dyDescent="0.25">
      <c r="B77" s="4">
        <v>2</v>
      </c>
      <c r="C77" s="4">
        <v>2048</v>
      </c>
      <c r="D77" s="4">
        <v>14</v>
      </c>
      <c r="E77" s="4" t="s">
        <v>420</v>
      </c>
      <c r="F77" s="4">
        <v>19</v>
      </c>
      <c r="G77" s="4">
        <v>2048</v>
      </c>
      <c r="H77" s="4">
        <v>3</v>
      </c>
    </row>
    <row r="78" spans="2:8" x14ac:dyDescent="0.25">
      <c r="B78" s="4">
        <v>1</v>
      </c>
      <c r="C78" s="4">
        <v>2048</v>
      </c>
      <c r="D78" s="4">
        <v>1</v>
      </c>
      <c r="E78" s="4" t="s">
        <v>418</v>
      </c>
      <c r="F78" s="4">
        <v>2</v>
      </c>
      <c r="G78" s="4">
        <v>2048</v>
      </c>
      <c r="H78" s="4">
        <v>1</v>
      </c>
    </row>
    <row r="79" spans="2:8" x14ac:dyDescent="0.25">
      <c r="B79" s="4">
        <v>1</v>
      </c>
      <c r="C79" s="4">
        <v>2048</v>
      </c>
      <c r="D79" s="4">
        <v>2</v>
      </c>
      <c r="E79" s="4" t="s">
        <v>418</v>
      </c>
      <c r="F79" s="4">
        <v>2</v>
      </c>
      <c r="G79" s="4">
        <v>2048</v>
      </c>
      <c r="H79" s="4">
        <v>1</v>
      </c>
    </row>
    <row r="80" spans="2:8" x14ac:dyDescent="0.25">
      <c r="B80" s="4">
        <v>2</v>
      </c>
      <c r="C80" s="4">
        <v>2048</v>
      </c>
      <c r="D80" s="4">
        <v>6</v>
      </c>
      <c r="E80" s="4" t="s">
        <v>418</v>
      </c>
      <c r="F80" s="4">
        <v>20</v>
      </c>
      <c r="G80" s="4">
        <v>2048</v>
      </c>
      <c r="H80" s="4">
        <v>3</v>
      </c>
    </row>
    <row r="81" spans="2:8" x14ac:dyDescent="0.25">
      <c r="B81" s="4">
        <v>2</v>
      </c>
      <c r="C81" s="4">
        <v>2048</v>
      </c>
      <c r="D81" s="4">
        <v>10</v>
      </c>
      <c r="E81" s="4" t="s">
        <v>418</v>
      </c>
      <c r="F81" s="4">
        <v>20</v>
      </c>
      <c r="G81" s="4">
        <v>2048</v>
      </c>
      <c r="H81" s="4">
        <v>3</v>
      </c>
    </row>
    <row r="82" spans="2:8" x14ac:dyDescent="0.25">
      <c r="B82" s="4">
        <v>1</v>
      </c>
      <c r="C82" s="4">
        <v>4369</v>
      </c>
      <c r="D82" s="4">
        <v>1</v>
      </c>
      <c r="E82" s="4" t="s">
        <v>422</v>
      </c>
      <c r="F82" s="4">
        <v>4</v>
      </c>
      <c r="G82" s="4">
        <v>4369</v>
      </c>
      <c r="H82" s="4">
        <v>1</v>
      </c>
    </row>
    <row r="83" spans="2:8" x14ac:dyDescent="0.25">
      <c r="B83" s="4">
        <v>1</v>
      </c>
      <c r="C83" s="4">
        <v>4369</v>
      </c>
      <c r="D83" s="4">
        <v>2</v>
      </c>
      <c r="E83" s="4" t="s">
        <v>422</v>
      </c>
      <c r="F83" s="4">
        <v>4</v>
      </c>
      <c r="G83" s="4">
        <v>4369</v>
      </c>
      <c r="H83" s="4">
        <v>1</v>
      </c>
    </row>
    <row r="84" spans="2:8" x14ac:dyDescent="0.25">
      <c r="B84" s="4">
        <v>2</v>
      </c>
      <c r="C84" s="4">
        <v>4369</v>
      </c>
      <c r="D84" s="4">
        <v>5</v>
      </c>
      <c r="E84" s="4" t="s">
        <v>422</v>
      </c>
      <c r="F84" s="4">
        <v>18</v>
      </c>
      <c r="G84" s="4">
        <v>4369</v>
      </c>
      <c r="H84" s="4">
        <v>3</v>
      </c>
    </row>
    <row r="85" spans="2:8" x14ac:dyDescent="0.25">
      <c r="B85" s="4">
        <v>2</v>
      </c>
      <c r="C85" s="4">
        <v>4369</v>
      </c>
      <c r="D85" s="4">
        <v>9</v>
      </c>
      <c r="E85" s="4" t="s">
        <v>422</v>
      </c>
      <c r="F85" s="4">
        <v>18</v>
      </c>
      <c r="G85" s="4">
        <v>4369</v>
      </c>
      <c r="H85" s="4">
        <v>3</v>
      </c>
    </row>
    <row r="86" spans="2:8" x14ac:dyDescent="0.25">
      <c r="B86" s="4">
        <v>1</v>
      </c>
      <c r="C86" s="4">
        <v>4369</v>
      </c>
      <c r="D86" s="4">
        <v>3</v>
      </c>
      <c r="E86" s="4" t="s">
        <v>424</v>
      </c>
      <c r="F86" s="4">
        <v>5</v>
      </c>
      <c r="G86" s="4">
        <v>4369</v>
      </c>
      <c r="H86" s="4">
        <v>1</v>
      </c>
    </row>
    <row r="87" spans="2:8" x14ac:dyDescent="0.25">
      <c r="B87" s="4">
        <v>2</v>
      </c>
      <c r="C87" s="4">
        <v>4369</v>
      </c>
      <c r="D87" s="4">
        <v>13</v>
      </c>
      <c r="E87" s="4" t="s">
        <v>424</v>
      </c>
      <c r="F87" s="4">
        <v>17</v>
      </c>
      <c r="G87" s="4">
        <v>4369</v>
      </c>
      <c r="H87" s="4">
        <v>3</v>
      </c>
    </row>
  </sheetData>
  <sortState ref="B35:H58">
    <sortCondition ref="E64:E87"/>
    <sortCondition ref="B64:B87"/>
  </sortState>
  <mergeCells count="1">
    <mergeCell ref="J1:J2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OED_LocFile</vt:lpstr>
      <vt:lpstr>tExpSet_tCntrct_tLayer</vt:lpstr>
      <vt:lpstr>tLayerCondtn</vt:lpstr>
      <vt:lpstr>tLocation</vt:lpstr>
      <vt:lpstr>tLocTerm</vt:lpstr>
      <vt:lpstr>tLocFeature</vt:lpstr>
      <vt:lpstr>ForPerilLookUp</vt:lpstr>
      <vt:lpstr>ForCondNumber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Spencer, Tim</dc:creator>
  <cp:lastModifiedBy>Subhashis Barik</cp:lastModifiedBy>
  <cp:lastPrinted>2019-01-07T11:26:46Z</cp:lastPrinted>
  <dcterms:created xsi:type="dcterms:W3CDTF">2018-01-04T10:06:31Z</dcterms:created>
  <dcterms:modified xsi:type="dcterms:W3CDTF">2019-07-22T07:30:58Z</dcterms:modified>
</cp:coreProperties>
</file>