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ReinsuranceTestTool\examples\"/>
    </mc:Choice>
  </mc:AlternateContent>
  <xr:revisionPtr revIDLastSave="0" documentId="10_ncr:8100000_{515644D1-F509-4279-B624-BFC69D9585B5}" xr6:coauthVersionLast="34" xr6:coauthVersionMax="34" xr10:uidLastSave="{00000000-0000-0000-0000-000000000000}"/>
  <bookViews>
    <workbookView xWindow="0" yWindow="0" windowWidth="30720" windowHeight="9072" firstSheet="1" activeTab="2" xr2:uid="{00000000-000D-0000-FFFF-FFFF00000000}"/>
  </bookViews>
  <sheets>
    <sheet name="Information" sheetId="18" r:id="rId1"/>
    <sheet name="Calculations" sheetId="15" r:id="rId2"/>
    <sheet name="OED examples list" sheetId="17" r:id="rId3"/>
  </sheets>
  <calcPr calcId="162913" iterateDelta="1E-4"/>
</workbook>
</file>

<file path=xl/calcChain.xml><?xml version="1.0" encoding="utf-8"?>
<calcChain xmlns="http://schemas.openxmlformats.org/spreadsheetml/2006/main">
  <c r="N335" i="15" l="1"/>
  <c r="M335" i="15"/>
  <c r="L335" i="15"/>
  <c r="K335" i="15"/>
  <c r="J335" i="15"/>
  <c r="I335" i="15"/>
  <c r="H335" i="15"/>
  <c r="G335" i="15"/>
  <c r="F335" i="15"/>
  <c r="E335" i="15"/>
  <c r="D335" i="15"/>
  <c r="C335" i="15"/>
  <c r="N334" i="15"/>
  <c r="M334" i="15"/>
  <c r="L334" i="15"/>
  <c r="K334" i="15"/>
  <c r="J334" i="15"/>
  <c r="I334" i="15"/>
  <c r="H334" i="15"/>
  <c r="G334" i="15"/>
  <c r="F334" i="15"/>
  <c r="E334" i="15"/>
  <c r="D334" i="15"/>
  <c r="C334" i="15"/>
  <c r="O334" i="15" s="1"/>
  <c r="I330" i="15"/>
  <c r="C330" i="15"/>
  <c r="O333" i="15" s="1"/>
  <c r="O335" i="15" s="1"/>
  <c r="I328" i="15"/>
  <c r="C328" i="15"/>
  <c r="I326" i="15"/>
  <c r="C326" i="15"/>
  <c r="N319" i="15"/>
  <c r="M319" i="15"/>
  <c r="L319" i="15"/>
  <c r="K319" i="15"/>
  <c r="J319" i="15"/>
  <c r="I319" i="15"/>
  <c r="H319" i="15"/>
  <c r="G319" i="15"/>
  <c r="F319" i="15"/>
  <c r="E319" i="15"/>
  <c r="D319" i="15"/>
  <c r="C319" i="15"/>
  <c r="O319" i="15"/>
  <c r="N318" i="15"/>
  <c r="M318" i="15"/>
  <c r="L318" i="15"/>
  <c r="K318" i="15"/>
  <c r="J318" i="15"/>
  <c r="I318" i="15"/>
  <c r="H318" i="15"/>
  <c r="G318" i="15"/>
  <c r="F318" i="15"/>
  <c r="E318" i="15"/>
  <c r="D318" i="15"/>
  <c r="C318" i="15"/>
  <c r="I312" i="15"/>
  <c r="I314" i="15" s="1"/>
  <c r="C312" i="15"/>
  <c r="C314" i="15" s="1"/>
  <c r="I310" i="15"/>
  <c r="C310" i="15"/>
  <c r="O303" i="15"/>
  <c r="E302" i="15"/>
  <c r="D302" i="15"/>
  <c r="C302" i="15"/>
  <c r="L298" i="15"/>
  <c r="I298" i="15"/>
  <c r="F298" i="15"/>
  <c r="C298" i="15"/>
  <c r="L296" i="15"/>
  <c r="I296" i="15"/>
  <c r="F296" i="15"/>
  <c r="C296" i="15"/>
  <c r="C294" i="15"/>
  <c r="L294" i="15"/>
  <c r="I294" i="15"/>
  <c r="F294" i="15"/>
  <c r="N303" i="15"/>
  <c r="M303" i="15"/>
  <c r="L303" i="15"/>
  <c r="K303" i="15"/>
  <c r="J303" i="15"/>
  <c r="I303" i="15"/>
  <c r="H303" i="15"/>
  <c r="G303" i="15"/>
  <c r="F303" i="15"/>
  <c r="E303" i="15"/>
  <c r="D303" i="15"/>
  <c r="C303" i="15"/>
  <c r="N287" i="15"/>
  <c r="M287" i="15"/>
  <c r="L287" i="15"/>
  <c r="K287" i="15"/>
  <c r="J287" i="15"/>
  <c r="I287" i="15"/>
  <c r="H287" i="15"/>
  <c r="G287" i="15"/>
  <c r="F287" i="15"/>
  <c r="E287" i="15"/>
  <c r="D287" i="15"/>
  <c r="C287" i="15"/>
  <c r="N285" i="15"/>
  <c r="M285" i="15"/>
  <c r="L285" i="15"/>
  <c r="K285" i="15"/>
  <c r="J285" i="15"/>
  <c r="I285" i="15"/>
  <c r="H285" i="15"/>
  <c r="G285" i="15"/>
  <c r="F285" i="15"/>
  <c r="E285" i="15"/>
  <c r="D285" i="15"/>
  <c r="C285" i="15"/>
  <c r="O277" i="15"/>
  <c r="N271" i="15"/>
  <c r="M271" i="15"/>
  <c r="L271" i="15"/>
  <c r="K271" i="15"/>
  <c r="J271" i="15"/>
  <c r="I271" i="15"/>
  <c r="H271" i="15"/>
  <c r="G271" i="15"/>
  <c r="F271" i="15"/>
  <c r="E271" i="15"/>
  <c r="D271" i="15"/>
  <c r="C271" i="15"/>
  <c r="N269" i="15"/>
  <c r="M269" i="15"/>
  <c r="L269" i="15"/>
  <c r="K269" i="15"/>
  <c r="J269" i="15"/>
  <c r="I269" i="15"/>
  <c r="H269" i="15"/>
  <c r="G269" i="15"/>
  <c r="F269" i="15"/>
  <c r="E269" i="15"/>
  <c r="D269" i="15"/>
  <c r="C269" i="15"/>
  <c r="O271" i="15"/>
  <c r="O261" i="15"/>
  <c r="P246" i="15"/>
  <c r="P248" i="15" s="1"/>
  <c r="P251" i="15" s="1"/>
  <c r="L253" i="15" s="1"/>
  <c r="O246" i="15"/>
  <c r="O248" i="15"/>
  <c r="O251" i="15" s="1"/>
  <c r="N252" i="15" s="1"/>
  <c r="P244" i="15"/>
  <c r="O244" i="15"/>
  <c r="O318" i="15" l="1"/>
  <c r="O317" i="15"/>
  <c r="O301" i="15"/>
  <c r="H302" i="15"/>
  <c r="G302" i="15"/>
  <c r="F302" i="15"/>
  <c r="L302" i="15"/>
  <c r="N302" i="15"/>
  <c r="M302" i="15"/>
  <c r="O285" i="15"/>
  <c r="O279" i="15"/>
  <c r="O281" i="15" s="1"/>
  <c r="O284" i="15" s="1"/>
  <c r="O287" i="15" s="1"/>
  <c r="O263" i="15"/>
  <c r="O265" i="15" s="1"/>
  <c r="O268" i="15" s="1"/>
  <c r="M253" i="15"/>
  <c r="G253" i="15"/>
  <c r="I253" i="15"/>
  <c r="E253" i="15"/>
  <c r="F253" i="15"/>
  <c r="N253" i="15"/>
  <c r="H253" i="15"/>
  <c r="J253" i="15"/>
  <c r="C253" i="15"/>
  <c r="K253" i="15"/>
  <c r="D253" i="15"/>
  <c r="K252" i="15"/>
  <c r="G252" i="15"/>
  <c r="H252" i="15"/>
  <c r="I252" i="15"/>
  <c r="J252" i="15"/>
  <c r="C252" i="15"/>
  <c r="D252" i="15"/>
  <c r="L252" i="15"/>
  <c r="E252" i="15"/>
  <c r="M252" i="15"/>
  <c r="F252" i="15"/>
  <c r="Q251" i="15"/>
  <c r="O254" i="15" s="1"/>
  <c r="N237" i="15"/>
  <c r="M237" i="15"/>
  <c r="L237" i="15"/>
  <c r="K237" i="15"/>
  <c r="J237" i="15"/>
  <c r="I237" i="15"/>
  <c r="H237" i="15"/>
  <c r="G237" i="15"/>
  <c r="F237" i="15"/>
  <c r="E237" i="15"/>
  <c r="D237" i="15"/>
  <c r="C237" i="15"/>
  <c r="N236" i="15"/>
  <c r="M236" i="15"/>
  <c r="L236" i="15"/>
  <c r="K236" i="15"/>
  <c r="J236" i="15"/>
  <c r="I236" i="15"/>
  <c r="H236" i="15"/>
  <c r="G236" i="15"/>
  <c r="F236" i="15"/>
  <c r="E236" i="15"/>
  <c r="D236" i="15"/>
  <c r="C236" i="15"/>
  <c r="N221" i="15"/>
  <c r="M221" i="15"/>
  <c r="L221" i="15"/>
  <c r="K221" i="15"/>
  <c r="J221" i="15"/>
  <c r="I221" i="15"/>
  <c r="H221" i="15"/>
  <c r="G221" i="15"/>
  <c r="F221" i="15"/>
  <c r="E221" i="15"/>
  <c r="D221" i="15"/>
  <c r="C221" i="15"/>
  <c r="C230" i="15"/>
  <c r="C232" i="15" s="1"/>
  <c r="I228" i="15"/>
  <c r="I230" i="15" s="1"/>
  <c r="I232" i="15" s="1"/>
  <c r="C228" i="15"/>
  <c r="O221" i="15"/>
  <c r="N220" i="15"/>
  <c r="M220" i="15"/>
  <c r="L220" i="15"/>
  <c r="K220" i="15"/>
  <c r="J220" i="15"/>
  <c r="I220" i="15"/>
  <c r="H220" i="15"/>
  <c r="G220" i="15"/>
  <c r="F220" i="15"/>
  <c r="E220" i="15"/>
  <c r="D220" i="15"/>
  <c r="C220" i="15"/>
  <c r="C212" i="15"/>
  <c r="C214" i="15" s="1"/>
  <c r="I212" i="15"/>
  <c r="I214" i="15" s="1"/>
  <c r="I216" i="15" s="1"/>
  <c r="L200" i="15"/>
  <c r="I200" i="15"/>
  <c r="F200" i="15"/>
  <c r="C200" i="15"/>
  <c r="C198" i="15"/>
  <c r="C196" i="15"/>
  <c r="F196" i="15"/>
  <c r="I196" i="15"/>
  <c r="I198" i="15" s="1"/>
  <c r="K204" i="15" s="1"/>
  <c r="L196" i="15"/>
  <c r="L198" i="15" s="1"/>
  <c r="M204" i="15" s="1"/>
  <c r="F198" i="15"/>
  <c r="N189" i="15"/>
  <c r="M189" i="15"/>
  <c r="L189" i="15"/>
  <c r="K189" i="15"/>
  <c r="J189" i="15"/>
  <c r="I189" i="15"/>
  <c r="H189" i="15"/>
  <c r="G189" i="15"/>
  <c r="F189" i="15"/>
  <c r="E189" i="15"/>
  <c r="D189" i="15"/>
  <c r="C189" i="15"/>
  <c r="O189" i="15"/>
  <c r="N188" i="15"/>
  <c r="M188" i="15"/>
  <c r="L188" i="15"/>
  <c r="K188" i="15"/>
  <c r="J188" i="15"/>
  <c r="I188" i="15"/>
  <c r="H188" i="15"/>
  <c r="G188" i="15"/>
  <c r="F188" i="15"/>
  <c r="E188" i="15"/>
  <c r="D188" i="15"/>
  <c r="C188" i="15"/>
  <c r="O182" i="15"/>
  <c r="O180" i="15"/>
  <c r="O184" i="15" s="1"/>
  <c r="O187" i="15" s="1"/>
  <c r="I302" i="15" l="1"/>
  <c r="J302" i="15"/>
  <c r="K302" i="15"/>
  <c r="O252" i="15"/>
  <c r="O253" i="15"/>
  <c r="N254" i="15"/>
  <c r="F254" i="15"/>
  <c r="M254" i="15"/>
  <c r="E254" i="15"/>
  <c r="D254" i="15"/>
  <c r="K254" i="15"/>
  <c r="C254" i="15"/>
  <c r="H254" i="15"/>
  <c r="G254" i="15"/>
  <c r="L254" i="15"/>
  <c r="J254" i="15"/>
  <c r="I254" i="15"/>
  <c r="O236" i="15"/>
  <c r="O235" i="15"/>
  <c r="O237" i="15" s="1"/>
  <c r="C216" i="15"/>
  <c r="G204" i="15"/>
  <c r="E204" i="15"/>
  <c r="N204" i="15"/>
  <c r="H204" i="15"/>
  <c r="O203" i="15"/>
  <c r="O205" i="15" s="1"/>
  <c r="L205" i="15" s="1"/>
  <c r="F204" i="15"/>
  <c r="I204" i="15"/>
  <c r="J204" i="15"/>
  <c r="D204" i="15"/>
  <c r="L204" i="15"/>
  <c r="O24" i="15"/>
  <c r="O302" i="15" l="1"/>
  <c r="O219" i="15"/>
  <c r="O220" i="15"/>
  <c r="C204" i="15"/>
  <c r="O204" i="15" s="1"/>
  <c r="G205" i="15"/>
  <c r="H205" i="15"/>
  <c r="I205" i="15"/>
  <c r="J205" i="15"/>
  <c r="N205" i="15"/>
  <c r="K205" i="15"/>
  <c r="E205" i="15"/>
  <c r="D205" i="15"/>
  <c r="M205" i="15"/>
  <c r="C205" i="15"/>
  <c r="F205" i="15"/>
  <c r="N31" i="15"/>
  <c r="M31" i="15"/>
  <c r="L31" i="15"/>
  <c r="K31" i="15"/>
  <c r="J31" i="15"/>
  <c r="I31" i="15"/>
  <c r="H31" i="15"/>
  <c r="G31" i="15"/>
  <c r="F31" i="15"/>
  <c r="L34" i="15" l="1"/>
  <c r="L35" i="15" s="1"/>
  <c r="M36" i="15" s="1"/>
  <c r="I34" i="15"/>
  <c r="I35" i="15" s="1"/>
  <c r="F34" i="15"/>
  <c r="F35" i="15" s="1"/>
  <c r="N36" i="15" l="1"/>
  <c r="L36" i="15"/>
  <c r="I45" i="15"/>
  <c r="I46" i="15" s="1"/>
  <c r="J36" i="15"/>
  <c r="I36" i="15"/>
  <c r="K36" i="15"/>
  <c r="G36" i="15"/>
  <c r="F36" i="15"/>
  <c r="H36" i="15"/>
  <c r="E31" i="15"/>
  <c r="D31" i="15"/>
  <c r="C31" i="15"/>
  <c r="C34" i="15" l="1"/>
  <c r="C35" i="15" s="1"/>
  <c r="O31" i="15"/>
  <c r="C36" i="15" l="1"/>
  <c r="C45" i="15"/>
  <c r="C46" i="15" s="1"/>
  <c r="D36" i="15"/>
  <c r="O35" i="15"/>
  <c r="E36" i="15"/>
  <c r="J50" i="15" l="1"/>
  <c r="I50" i="15"/>
  <c r="F50" i="15"/>
  <c r="E50" i="15"/>
  <c r="D50" i="15"/>
  <c r="C50" i="15"/>
  <c r="H50" i="15"/>
  <c r="H65" i="15" s="1"/>
  <c r="M50" i="15"/>
  <c r="G50" i="15"/>
  <c r="G65" i="15" s="1"/>
  <c r="N50" i="15"/>
  <c r="L50" i="15"/>
  <c r="K50" i="15"/>
  <c r="O47" i="15"/>
  <c r="O36" i="15"/>
  <c r="M65" i="15" l="1"/>
  <c r="M80" i="15"/>
  <c r="M95" i="15"/>
  <c r="M110" i="15"/>
  <c r="J65" i="15"/>
  <c r="J80" i="15"/>
  <c r="J110" i="15"/>
  <c r="J95" i="15"/>
  <c r="C72" i="15"/>
  <c r="C74" i="15" s="1"/>
  <c r="C76" i="15" s="1"/>
  <c r="C79" i="15" s="1"/>
  <c r="C80" i="15" s="1"/>
  <c r="C102" i="15"/>
  <c r="C104" i="15" s="1"/>
  <c r="C106" i="15" s="1"/>
  <c r="C109" i="15" s="1"/>
  <c r="D110" i="15" s="1"/>
  <c r="C87" i="15"/>
  <c r="C89" i="15" s="1"/>
  <c r="C91" i="15" s="1"/>
  <c r="C94" i="15" s="1"/>
  <c r="C95" i="15" s="1"/>
  <c r="H80" i="15"/>
  <c r="C57" i="15"/>
  <c r="C59" i="15" s="1"/>
  <c r="C61" i="15" s="1"/>
  <c r="C64" i="15" s="1"/>
  <c r="D65" i="15" s="1"/>
  <c r="L65" i="15"/>
  <c r="L80" i="15"/>
  <c r="L95" i="15"/>
  <c r="L110" i="15"/>
  <c r="K65" i="15"/>
  <c r="K80" i="15"/>
  <c r="K95" i="15"/>
  <c r="K110" i="15"/>
  <c r="F65" i="15"/>
  <c r="F102" i="15"/>
  <c r="F104" i="15" s="1"/>
  <c r="F106" i="15" s="1"/>
  <c r="F109" i="15" s="1"/>
  <c r="N80" i="15"/>
  <c r="N95" i="15"/>
  <c r="N110" i="15"/>
  <c r="N65" i="15"/>
  <c r="I110" i="15"/>
  <c r="I65" i="15"/>
  <c r="I80" i="15"/>
  <c r="I95" i="15"/>
  <c r="O50" i="15"/>
  <c r="E110" i="15" l="1"/>
  <c r="E65" i="15"/>
  <c r="C110" i="15"/>
  <c r="P147" i="15"/>
  <c r="P149" i="15" s="1"/>
  <c r="P151" i="15" s="1"/>
  <c r="P154" i="15" s="1"/>
  <c r="O147" i="15"/>
  <c r="O149" i="15" s="1"/>
  <c r="O151" i="15" s="1"/>
  <c r="O154" i="15" s="1"/>
  <c r="O131" i="15"/>
  <c r="D95" i="15"/>
  <c r="C65" i="15"/>
  <c r="O65" i="15" s="1"/>
  <c r="O133" i="15" s="1"/>
  <c r="O135" i="15" s="1"/>
  <c r="O138" i="15" s="1"/>
  <c r="F110" i="15"/>
  <c r="I116" i="15"/>
  <c r="I118" i="15" s="1"/>
  <c r="I120" i="15" s="1"/>
  <c r="I123" i="15" s="1"/>
  <c r="M124" i="15" s="1"/>
  <c r="G110" i="15"/>
  <c r="G95" i="15"/>
  <c r="F80" i="15"/>
  <c r="F95" i="15"/>
  <c r="E80" i="15"/>
  <c r="H95" i="15"/>
  <c r="G80" i="15"/>
  <c r="E95" i="15"/>
  <c r="D80" i="15"/>
  <c r="H110" i="15"/>
  <c r="N124" i="15" l="1"/>
  <c r="L124" i="15"/>
  <c r="O110" i="15"/>
  <c r="H139" i="15"/>
  <c r="G139" i="15"/>
  <c r="M139" i="15"/>
  <c r="L139" i="15"/>
  <c r="C139" i="15"/>
  <c r="N139" i="15"/>
  <c r="F139" i="15"/>
  <c r="E139" i="15"/>
  <c r="D139" i="15"/>
  <c r="K139" i="15"/>
  <c r="J139" i="15"/>
  <c r="I139" i="15"/>
  <c r="O140" i="15"/>
  <c r="E155" i="15"/>
  <c r="L155" i="15"/>
  <c r="Q154" i="15"/>
  <c r="O157" i="15" s="1"/>
  <c r="N155" i="15"/>
  <c r="F155" i="15"/>
  <c r="C155" i="15"/>
  <c r="M155" i="15"/>
  <c r="J155" i="15"/>
  <c r="D155" i="15"/>
  <c r="I155" i="15"/>
  <c r="K155" i="15"/>
  <c r="H155" i="15"/>
  <c r="G155" i="15"/>
  <c r="M156" i="15"/>
  <c r="C156" i="15"/>
  <c r="D156" i="15"/>
  <c r="I156" i="15"/>
  <c r="L156" i="15"/>
  <c r="F156" i="15"/>
  <c r="E156" i="15"/>
  <c r="N156" i="15"/>
  <c r="H156" i="15"/>
  <c r="G156" i="15"/>
  <c r="K156" i="15"/>
  <c r="J156" i="15"/>
  <c r="O95" i="15"/>
  <c r="O80" i="15"/>
  <c r="I124" i="15"/>
  <c r="C116" i="15"/>
  <c r="C118" i="15" s="1"/>
  <c r="C120" i="15" s="1"/>
  <c r="C123" i="15" s="1"/>
  <c r="F124" i="15" s="1"/>
  <c r="J124" i="15"/>
  <c r="K124" i="15"/>
  <c r="O156" i="15" l="1"/>
  <c r="G124" i="15"/>
  <c r="O163" i="15"/>
  <c r="C157" i="15"/>
  <c r="O188" i="15"/>
  <c r="K140" i="15"/>
  <c r="C140" i="15"/>
  <c r="J140" i="15"/>
  <c r="N140" i="15"/>
  <c r="D140" i="15"/>
  <c r="I140" i="15"/>
  <c r="H140" i="15"/>
  <c r="G140" i="15"/>
  <c r="F140" i="15"/>
  <c r="E140" i="15"/>
  <c r="L140" i="15"/>
  <c r="M140" i="15"/>
  <c r="E124" i="15"/>
  <c r="D124" i="15"/>
  <c r="C124" i="15"/>
  <c r="H124" i="15"/>
  <c r="K157" i="15"/>
  <c r="J157" i="15"/>
  <c r="G157" i="15"/>
  <c r="F157" i="15"/>
  <c r="M157" i="15"/>
  <c r="L157" i="15"/>
  <c r="I157" i="15"/>
  <c r="H157" i="15"/>
  <c r="N157" i="15"/>
  <c r="E157" i="15"/>
  <c r="D157" i="15"/>
  <c r="O139" i="15"/>
  <c r="O165" i="15" l="1"/>
  <c r="O167" i="15" s="1"/>
  <c r="O170" i="15" s="1"/>
  <c r="O124" i="15"/>
  <c r="O155" i="15"/>
  <c r="K171" i="15" l="1"/>
  <c r="J171" i="15"/>
  <c r="F171" i="15"/>
  <c r="L171" i="15"/>
  <c r="M171" i="15"/>
  <c r="C171" i="15"/>
  <c r="E171" i="15"/>
  <c r="I171" i="15"/>
  <c r="D171" i="15"/>
  <c r="H171" i="15"/>
  <c r="N171" i="15"/>
  <c r="G171" i="15"/>
  <c r="O173" i="15"/>
  <c r="O171" i="15" l="1"/>
  <c r="F173" i="15"/>
  <c r="K173" i="15"/>
  <c r="I173" i="15"/>
  <c r="C173" i="15"/>
  <c r="E173" i="15"/>
  <c r="L173" i="15"/>
  <c r="J173" i="15"/>
  <c r="M173" i="15"/>
  <c r="G173" i="15"/>
  <c r="H173" i="15"/>
  <c r="N173" i="15"/>
  <c r="D173" i="15"/>
  <c r="O269" i="15" l="1"/>
</calcChain>
</file>

<file path=xl/sharedStrings.xml><?xml version="1.0" encoding="utf-8"?>
<sst xmlns="http://schemas.openxmlformats.org/spreadsheetml/2006/main" count="456" uniqueCount="162">
  <si>
    <t>Limit</t>
  </si>
  <si>
    <t>Worked example</t>
  </si>
  <si>
    <t>Line of Business</t>
  </si>
  <si>
    <t>Reinstatements</t>
  </si>
  <si>
    <t>Endorsement handling</t>
  </si>
  <si>
    <t>Per Occurrence</t>
  </si>
  <si>
    <t>Application of terms</t>
  </si>
  <si>
    <t>Broad category</t>
  </si>
  <si>
    <t>Perils covered</t>
  </si>
  <si>
    <t>Applies retroactively to the inception date</t>
  </si>
  <si>
    <t>Loss basis</t>
  </si>
  <si>
    <t>Policy Inception Date</t>
  </si>
  <si>
    <t>Policy Expiry Date</t>
  </si>
  <si>
    <t>Total Insurable Value</t>
  </si>
  <si>
    <t>High level description</t>
  </si>
  <si>
    <t>Damage Ratio</t>
  </si>
  <si>
    <t>Ground-up loss</t>
  </si>
  <si>
    <t>V</t>
  </si>
  <si>
    <t>L</t>
  </si>
  <si>
    <t>DR</t>
  </si>
  <si>
    <t>Variable Inputs</t>
  </si>
  <si>
    <t>Symbol / formula</t>
  </si>
  <si>
    <t>C</t>
  </si>
  <si>
    <t>Share</t>
  </si>
  <si>
    <t>SH</t>
  </si>
  <si>
    <t>Commercial</t>
  </si>
  <si>
    <t>Calculations (Policy)</t>
  </si>
  <si>
    <t>BI</t>
  </si>
  <si>
    <t>B</t>
  </si>
  <si>
    <t>Blanket deductible</t>
  </si>
  <si>
    <t>Calculations (Site)</t>
  </si>
  <si>
    <t>Allocated Site Loss</t>
  </si>
  <si>
    <t>Inputs (Policy)</t>
  </si>
  <si>
    <t>Policy ID</t>
  </si>
  <si>
    <t>BD</t>
  </si>
  <si>
    <t>Allocated Policy Losses</t>
  </si>
  <si>
    <t>Site</t>
  </si>
  <si>
    <t>Policy</t>
  </si>
  <si>
    <t>Policy Details</t>
  </si>
  <si>
    <t>Unlimited</t>
  </si>
  <si>
    <t>Losses occurring</t>
  </si>
  <si>
    <t>Inputs</t>
  </si>
  <si>
    <t>Terms</t>
  </si>
  <si>
    <t>Calculations</t>
  </si>
  <si>
    <t>GUL = V * DR</t>
  </si>
  <si>
    <t>Reinsurance</t>
  </si>
  <si>
    <t>Wind</t>
  </si>
  <si>
    <t>Site Limit</t>
  </si>
  <si>
    <t>SL</t>
  </si>
  <si>
    <t>Step 1: Sum Coverage Loss</t>
  </si>
  <si>
    <t>S1 = Sum(S1, Site)</t>
  </si>
  <si>
    <t>Step 2: net of site limit</t>
  </si>
  <si>
    <t>S2 = Min(S1, SL)</t>
  </si>
  <si>
    <t>(based on GU loss)</t>
  </si>
  <si>
    <t>Step 3: sum location S2 losses</t>
  </si>
  <si>
    <t>S3 = Sum(S2)</t>
  </si>
  <si>
    <t>PL = Min(L, S3)*SH</t>
  </si>
  <si>
    <t>Step 5: Account Loss</t>
  </si>
  <si>
    <t>AL = Sum(PL)</t>
  </si>
  <si>
    <t>Step 4: Policy Loss</t>
  </si>
  <si>
    <t>Allocated Policy losses</t>
  </si>
  <si>
    <t>Order</t>
  </si>
  <si>
    <t>Type</t>
  </si>
  <si>
    <t>Layer</t>
  </si>
  <si>
    <t>Attachment Point</t>
  </si>
  <si>
    <t>Subject Loss net of Att Pt</t>
  </si>
  <si>
    <t>Subj Loss net of Att Pt &amp; Lim</t>
  </si>
  <si>
    <t>Occurrence Cap</t>
  </si>
  <si>
    <t>Ceded Loss (Subj Loss net of Att Pt, Lim, Plcm, Occ Cap)</t>
  </si>
  <si>
    <t>GR Loss net of 1st Order Reins</t>
  </si>
  <si>
    <t>Location FAC</t>
  </si>
  <si>
    <t>% ceded</t>
  </si>
  <si>
    <t>Subj Loss net of Att Pt, Lim &amp; % ceded</t>
  </si>
  <si>
    <t>Portfolio</t>
  </si>
  <si>
    <t>Ceded Loss (Subj Loss net of Att Pt, Lim, % ceded, Occ Cap)</t>
  </si>
  <si>
    <t>Allocated Treaty 1 loss</t>
  </si>
  <si>
    <t>Allocated Treaty 2 loss</t>
  </si>
  <si>
    <t>CAT XOL</t>
  </si>
  <si>
    <t>(based on IL loss)</t>
  </si>
  <si>
    <t>Location Fac on Location 1: 10 xs 0 @100%</t>
  </si>
  <si>
    <t>simple_loc_FAC</t>
  </si>
  <si>
    <t>simple_acc_FAC</t>
  </si>
  <si>
    <t>Account Fac on Account 1: 10 xs 0 @100%</t>
  </si>
  <si>
    <t>Account FAC</t>
  </si>
  <si>
    <t>simple_pol_FAC</t>
  </si>
  <si>
    <t>Policy FAC</t>
  </si>
  <si>
    <t>multiple_FAC</t>
  </si>
  <si>
    <t>Policy Fac on Policy 1: 10 xs 0 @100%</t>
  </si>
  <si>
    <t>Location Fac on Location 2: 10 xs 0 @100%</t>
  </si>
  <si>
    <t>Account Fac on Account 2: 10 xs 0 @100%</t>
  </si>
  <si>
    <t>Treaty 1 on portfolio: 1000 xs 50 @100%</t>
  </si>
  <si>
    <t>simple_CAT_XL</t>
  </si>
  <si>
    <t>multiple_CAT_XL</t>
  </si>
  <si>
    <t>Four location, two policy/account example with various types of reinsurance applied.</t>
  </si>
  <si>
    <t>Purpose</t>
  </si>
  <si>
    <t>Data Source</t>
  </si>
  <si>
    <t>Worksheets</t>
  </si>
  <si>
    <t>OED examples list</t>
  </si>
  <si>
    <t>Made up examples</t>
  </si>
  <si>
    <t>Provides the calculations of net loss for each of the examples</t>
  </si>
  <si>
    <t>To provide comparison calculations of net loss for the list of examples in the ReinsuranceTestingTool</t>
  </si>
  <si>
    <t xml:space="preserve"> Single location level fac.</t>
  </si>
  <si>
    <t xml:space="preserve"> Single policy level fac.</t>
  </si>
  <si>
    <t xml:space="preserve"> Single account level fac.</t>
  </si>
  <si>
    <t>simple_QS</t>
  </si>
  <si>
    <t xml:space="preserve"> Single quota share with no risk limits.</t>
  </si>
  <si>
    <t>loc_SS</t>
  </si>
  <si>
    <t xml:space="preserve"> Single surplus share at location level.</t>
  </si>
  <si>
    <t>pol_SS</t>
  </si>
  <si>
    <t>acc_SS</t>
  </si>
  <si>
    <t>multiple_SS</t>
  </si>
  <si>
    <t>loc_limit_QS</t>
  </si>
  <si>
    <t xml:space="preserve"> Single quota share with location level risk limits.</t>
  </si>
  <si>
    <t>pol_limit_QS</t>
  </si>
  <si>
    <t xml:space="preserve"> Single quota share with policy level risk limits.</t>
  </si>
  <si>
    <t>acc_limit_QS</t>
  </si>
  <si>
    <t xml:space="preserve"> Single quota share with account level risk limits.</t>
  </si>
  <si>
    <t>multiple_QS_1</t>
  </si>
  <si>
    <t xml:space="preserve"> Two quota shares at same inuring level.</t>
  </si>
  <si>
    <t>multiple_QS_2</t>
  </si>
  <si>
    <t xml:space="preserve"> Two quota shares at different inuring levels.</t>
  </si>
  <si>
    <t xml:space="preserve"> Single cat XL.</t>
  </si>
  <si>
    <t xml:space="preserve"> Two cat XLs at different inuring levels.</t>
  </si>
  <si>
    <t>Example</t>
  </si>
  <si>
    <t>Description</t>
  </si>
  <si>
    <t>Status</t>
  </si>
  <si>
    <t>Completed</t>
  </si>
  <si>
    <t>The list of OED examples and status of testing</t>
  </si>
  <si>
    <t>https://github.com/OasisLMF/ReinsuranceTestTool</t>
  </si>
  <si>
    <t xml:space="preserve"> Multiple facs at same inuring level.</t>
  </si>
  <si>
    <t>Treaty 1 on portfolio: 10 xs 0 @50%</t>
  </si>
  <si>
    <t>Treaty 2 on portfolio: 10 xs 0 @50%</t>
  </si>
  <si>
    <t>GR Loss net of 2nd Order Reins</t>
  </si>
  <si>
    <t>Treaty 3 on portfolio: 10 xs 0 @50%</t>
  </si>
  <si>
    <t>Treaty 1 on portfolio: 50% ceded</t>
  </si>
  <si>
    <t>QS</t>
  </si>
  <si>
    <t>Allocated Location loss</t>
  </si>
  <si>
    <t xml:space="preserve">Treaty 1 on each location: 50% ceded Location Limit 10 </t>
  </si>
  <si>
    <t>Bug</t>
  </si>
  <si>
    <t xml:space="preserve">Treaty 1 on each policy: 50% ceded Policy Limit 10 </t>
  </si>
  <si>
    <t>Policy 1</t>
  </si>
  <si>
    <t>Location 1</t>
  </si>
  <si>
    <t>Location 2</t>
  </si>
  <si>
    <t>Location 3</t>
  </si>
  <si>
    <t>Location 4</t>
  </si>
  <si>
    <t>Policy 2</t>
  </si>
  <si>
    <t xml:space="preserve">Treaty 1 on each policy: 50% ceded Account Limit 10 </t>
  </si>
  <si>
    <t>mulitple_QS_1</t>
  </si>
  <si>
    <t>Account 1</t>
  </si>
  <si>
    <t>Account 2</t>
  </si>
  <si>
    <t>QS1</t>
  </si>
  <si>
    <t>QS2</t>
  </si>
  <si>
    <t>% ceded should apply before risk limit, not after</t>
  </si>
  <si>
    <t>Notes</t>
  </si>
  <si>
    <t>Treaty 1 50% ceded and Treaty 2 10% ceded apply to portfolio at same inuring level</t>
  </si>
  <si>
    <t>Treaty 1 50% ceded applies to portfolio</t>
  </si>
  <si>
    <t>Treaty 2 10% ceded inures to the benefit of Treaty 1</t>
  </si>
  <si>
    <t xml:space="preserve">Treaty 1 on each location: 10% ceded </t>
  </si>
  <si>
    <t>Treaty 1 on each policy: 10% ceded</t>
  </si>
  <si>
    <t>Treaty 1 on each account: 10% ceded</t>
  </si>
  <si>
    <t xml:space="preserve"> Multiple surplus share at same inuring level.</t>
  </si>
  <si>
    <t>Input files same as loc_SS. Adding a second ReinsuranceNumber doesn’t 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</si>
</sst>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3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96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/>
    <xf numFmtId="0" fontId="3" fillId="0" borderId="0" xfId="0" applyFont="1" applyBorder="1" applyAlignment="1">
      <alignment vertical="top"/>
    </xf>
    <xf numFmtId="3" fontId="0" fillId="0" borderId="0" xfId="0" applyNumberFormat="1" applyBorder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9" fontId="5" fillId="0" borderId="0" xfId="1" applyFont="1" applyBorder="1" applyAlignment="1">
      <alignment horizontal="right" vertical="top"/>
    </xf>
    <xf numFmtId="0" fontId="3" fillId="0" borderId="0" xfId="0" applyFont="1" applyBorder="1" applyAlignment="1">
      <alignment horizontal="right" vertical="top"/>
    </xf>
    <xf numFmtId="0" fontId="0" fillId="0" borderId="6" xfId="0" applyFont="1" applyBorder="1" applyAlignment="1">
      <alignment horizontal="right" vertical="top"/>
    </xf>
    <xf numFmtId="3" fontId="0" fillId="0" borderId="6" xfId="0" applyNumberFormat="1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0" fontId="3" fillId="0" borderId="6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6" xfId="0" applyFont="1" applyBorder="1" applyAlignment="1">
      <alignment horizontal="right" vertical="top"/>
    </xf>
    <xf numFmtId="3" fontId="7" fillId="0" borderId="0" xfId="0" applyNumberFormat="1" applyFont="1" applyBorder="1" applyAlignment="1">
      <alignment horizontal="right" vertical="top"/>
    </xf>
    <xf numFmtId="3" fontId="7" fillId="0" borderId="6" xfId="0" applyNumberFormat="1" applyFont="1" applyBorder="1" applyAlignment="1">
      <alignment horizontal="right" vertical="top"/>
    </xf>
    <xf numFmtId="0" fontId="8" fillId="0" borderId="5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9" fontId="7" fillId="0" borderId="0" xfId="1" applyFont="1" applyAlignment="1">
      <alignment horizontal="right" vertical="top"/>
    </xf>
    <xf numFmtId="3" fontId="0" fillId="0" borderId="1" xfId="0" applyNumberFormat="1" applyFont="1" applyBorder="1" applyAlignment="1">
      <alignment horizontal="right" vertical="top"/>
    </xf>
    <xf numFmtId="3" fontId="0" fillId="0" borderId="7" xfId="0" applyNumberFormat="1" applyFont="1" applyBorder="1" applyAlignment="1">
      <alignment horizontal="right" vertical="top"/>
    </xf>
    <xf numFmtId="0" fontId="0" fillId="0" borderId="1" xfId="0" applyBorder="1" applyAlignment="1">
      <alignment vertical="top"/>
    </xf>
    <xf numFmtId="0" fontId="9" fillId="0" borderId="0" xfId="0" applyFont="1" applyAlignment="1">
      <alignment vertical="top"/>
    </xf>
    <xf numFmtId="3" fontId="0" fillId="0" borderId="0" xfId="0" applyNumberFormat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7" fillId="0" borderId="9" xfId="0" applyFont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0" xfId="0" applyFont="1" applyBorder="1" applyAlignment="1">
      <alignment horizontal="center" wrapText="1"/>
    </xf>
    <xf numFmtId="0" fontId="10" fillId="2" borderId="0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horizontal="center" wrapText="1"/>
    </xf>
    <xf numFmtId="0" fontId="11" fillId="4" borderId="0" xfId="0" applyFont="1" applyFill="1" applyBorder="1" applyAlignment="1">
      <alignment horizontal="center" wrapText="1"/>
    </xf>
    <xf numFmtId="3" fontId="0" fillId="0" borderId="0" xfId="0" applyNumberFormat="1" applyFont="1" applyFill="1" applyAlignment="1">
      <alignment vertical="top"/>
    </xf>
    <xf numFmtId="9" fontId="0" fillId="0" borderId="0" xfId="1" applyFont="1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Fill="1" applyAlignment="1">
      <alignment vertical="top"/>
    </xf>
    <xf numFmtId="14" fontId="0" fillId="0" borderId="0" xfId="0" applyNumberFormat="1" applyFill="1" applyAlignment="1">
      <alignment horizontal="left" vertical="top"/>
    </xf>
    <xf numFmtId="165" fontId="13" fillId="0" borderId="0" xfId="0" applyNumberFormat="1" applyFont="1" applyAlignment="1">
      <alignment horizontal="right" vertical="top"/>
    </xf>
    <xf numFmtId="165" fontId="13" fillId="0" borderId="6" xfId="0" applyNumberFormat="1" applyFont="1" applyBorder="1" applyAlignment="1">
      <alignment horizontal="right" vertical="top"/>
    </xf>
    <xf numFmtId="165" fontId="0" fillId="0" borderId="0" xfId="0" applyNumberFormat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0" fontId="0" fillId="0" borderId="0" xfId="0" applyAlignment="1">
      <alignment horizontal="center"/>
    </xf>
    <xf numFmtId="0" fontId="6" fillId="0" borderId="0" xfId="2"/>
    <xf numFmtId="0" fontId="6" fillId="0" borderId="0" xfId="2" applyAlignment="1">
      <alignment horizontal="center"/>
    </xf>
    <xf numFmtId="0" fontId="6" fillId="0" borderId="0" xfId="2" applyFill="1" applyAlignment="1">
      <alignment horizontal="center"/>
    </xf>
    <xf numFmtId="9" fontId="6" fillId="0" borderId="0" xfId="1" applyFont="1" applyAlignment="1">
      <alignment horizontal="center"/>
    </xf>
    <xf numFmtId="0" fontId="14" fillId="0" borderId="0" xfId="0" applyFont="1" applyFill="1"/>
    <xf numFmtId="0" fontId="0" fillId="0" borderId="0" xfId="0" applyFill="1" applyAlignment="1">
      <alignment horizontal="center"/>
    </xf>
    <xf numFmtId="0" fontId="17" fillId="0" borderId="0" xfId="2" applyFont="1" applyAlignment="1">
      <alignment horizontal="center"/>
    </xf>
    <xf numFmtId="0" fontId="18" fillId="0" borderId="0" xfId="2" applyFont="1" applyAlignment="1">
      <alignment horizontal="center"/>
    </xf>
    <xf numFmtId="0" fontId="15" fillId="0" borderId="0" xfId="0" applyFont="1" applyAlignment="1">
      <alignment vertical="top"/>
    </xf>
    <xf numFmtId="0" fontId="11" fillId="5" borderId="0" xfId="0" applyFont="1" applyFill="1" applyBorder="1" applyAlignment="1">
      <alignment horizontal="center" wrapText="1"/>
    </xf>
    <xf numFmtId="2" fontId="0" fillId="0" borderId="0" xfId="0" applyNumberFormat="1" applyAlignment="1">
      <alignment horizontal="right" vertical="top"/>
    </xf>
    <xf numFmtId="0" fontId="16" fillId="0" borderId="0" xfId="2" applyFont="1"/>
    <xf numFmtId="0" fontId="6" fillId="0" borderId="0" xfId="2" applyAlignment="1">
      <alignment horizontal="left"/>
    </xf>
    <xf numFmtId="0" fontId="0" fillId="0" borderId="0" xfId="0" applyAlignment="1">
      <alignment horizontal="left"/>
    </xf>
    <xf numFmtId="0" fontId="18" fillId="0" borderId="0" xfId="2" applyFont="1" applyAlignment="1">
      <alignment horizontal="left"/>
    </xf>
    <xf numFmtId="0" fontId="19" fillId="0" borderId="0" xfId="5"/>
    <xf numFmtId="0" fontId="0" fillId="0" borderId="4" xfId="0" applyBorder="1" applyAlignment="1">
      <alignment vertical="top"/>
    </xf>
    <xf numFmtId="0" fontId="0" fillId="0" borderId="4" xfId="0" applyFill="1" applyBorder="1" applyAlignment="1">
      <alignment vertical="top"/>
    </xf>
    <xf numFmtId="9" fontId="0" fillId="0" borderId="4" xfId="1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0" fontId="0" fillId="0" borderId="0" xfId="0" applyBorder="1" applyAlignment="1">
      <alignment horizontal="center" vertical="top"/>
    </xf>
    <xf numFmtId="9" fontId="0" fillId="0" borderId="0" xfId="1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/>
    </xf>
    <xf numFmtId="3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3" fontId="0" fillId="0" borderId="3" xfId="0" applyNumberFormat="1" applyBorder="1" applyAlignment="1">
      <alignment horizontal="center" vertical="top"/>
    </xf>
    <xf numFmtId="3" fontId="7" fillId="0" borderId="0" xfId="0" applyNumberFormat="1" applyFont="1" applyBorder="1" applyAlignment="1">
      <alignment horizontal="center" vertical="top"/>
    </xf>
    <xf numFmtId="3" fontId="7" fillId="0" borderId="6" xfId="0" applyNumberFormat="1" applyFont="1" applyBorder="1" applyAlignment="1">
      <alignment horizontal="center" vertical="top"/>
    </xf>
    <xf numFmtId="3" fontId="7" fillId="0" borderId="4" xfId="0" applyNumberFormat="1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9" fontId="0" fillId="0" borderId="6" xfId="1" applyFont="1" applyBorder="1" applyAlignment="1">
      <alignment horizontal="center" vertical="top"/>
    </xf>
    <xf numFmtId="1" fontId="13" fillId="0" borderId="0" xfId="0" applyNumberFormat="1" applyFont="1" applyAlignment="1">
      <alignment vertical="top"/>
    </xf>
    <xf numFmtId="0" fontId="3" fillId="0" borderId="0" xfId="0" applyFont="1" applyAlignment="1">
      <alignment horizontal="left" vertical="top"/>
    </xf>
  </cellXfs>
  <cellStyles count="6">
    <cellStyle name="Comma 2" xfId="3" xr:uid="{00000000-0005-0000-0000-000000000000}"/>
    <cellStyle name="Comma 3" xfId="4" xr:uid="{104B5BFF-0A73-4F6D-BFBD-B347C2EA7C30}"/>
    <cellStyle name="Hyperlink" xfId="5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asisLMF/ReinsuranceTestToo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DBD8-A90B-45FA-A7A4-7C96573FA7B3}">
  <dimension ref="A1:D11"/>
  <sheetViews>
    <sheetView showGridLines="0" workbookViewId="0">
      <selection activeCell="C19" sqref="C19"/>
    </sheetView>
  </sheetViews>
  <sheetFormatPr defaultRowHeight="14.4" x14ac:dyDescent="0.3"/>
  <sheetData>
    <row r="1" spans="1:4" x14ac:dyDescent="0.3">
      <c r="A1" s="10" t="s">
        <v>94</v>
      </c>
    </row>
    <row r="2" spans="1:4" x14ac:dyDescent="0.3">
      <c r="A2" t="s">
        <v>100</v>
      </c>
    </row>
    <row r="3" spans="1:4" x14ac:dyDescent="0.3">
      <c r="A3" s="72" t="s">
        <v>128</v>
      </c>
    </row>
    <row r="4" spans="1:4" x14ac:dyDescent="0.3">
      <c r="A4" s="10" t="s">
        <v>95</v>
      </c>
    </row>
    <row r="5" spans="1:4" x14ac:dyDescent="0.3">
      <c r="A5" t="s">
        <v>98</v>
      </c>
    </row>
    <row r="7" spans="1:4" x14ac:dyDescent="0.3">
      <c r="A7" s="10" t="s">
        <v>96</v>
      </c>
    </row>
    <row r="9" spans="1:4" x14ac:dyDescent="0.3">
      <c r="B9" t="s">
        <v>43</v>
      </c>
      <c r="D9" t="s">
        <v>99</v>
      </c>
    </row>
    <row r="11" spans="1:4" x14ac:dyDescent="0.3">
      <c r="B11" t="s">
        <v>97</v>
      </c>
      <c r="D11" t="s">
        <v>127</v>
      </c>
    </row>
  </sheetData>
  <hyperlinks>
    <hyperlink ref="A3" r:id="rId1" xr:uid="{FC98DDD0-0D2E-4ADC-91CD-1B9B165295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335"/>
  <sheetViews>
    <sheetView showGridLines="0" topLeftCell="A308" zoomScale="84" zoomScaleNormal="84" workbookViewId="0">
      <selection activeCell="I337" sqref="I337"/>
    </sheetView>
  </sheetViews>
  <sheetFormatPr defaultColWidth="9.109375" defaultRowHeight="14.4" x14ac:dyDescent="0.3"/>
  <cols>
    <col min="1" max="1" width="27.33203125" style="2" customWidth="1"/>
    <col min="2" max="2" width="11.6640625" style="2" customWidth="1"/>
    <col min="3" max="14" width="8.6640625" style="9" customWidth="1"/>
    <col min="15" max="15" width="9.5546875" style="2" bestFit="1" customWidth="1"/>
    <col min="16" max="16" width="6.88671875" style="2" bestFit="1" customWidth="1"/>
    <col min="17" max="17" width="9.33203125" style="2" bestFit="1" customWidth="1"/>
    <col min="18" max="18" width="3.109375" style="2" customWidth="1"/>
    <col min="19" max="19" width="13.33203125" style="2" bestFit="1" customWidth="1"/>
    <col min="20" max="16384" width="9.109375" style="2"/>
  </cols>
  <sheetData>
    <row r="1" spans="1:2" x14ac:dyDescent="0.3">
      <c r="A1" s="1" t="s">
        <v>14</v>
      </c>
    </row>
    <row r="2" spans="1:2" x14ac:dyDescent="0.3">
      <c r="A2" s="1"/>
    </row>
    <row r="3" spans="1:2" x14ac:dyDescent="0.3">
      <c r="A3" s="3" t="s">
        <v>93</v>
      </c>
    </row>
    <row r="4" spans="1:2" x14ac:dyDescent="0.3">
      <c r="A4" s="3"/>
    </row>
    <row r="5" spans="1:2" x14ac:dyDescent="0.3">
      <c r="A5" s="1" t="s">
        <v>38</v>
      </c>
    </row>
    <row r="6" spans="1:2" x14ac:dyDescent="0.3">
      <c r="A6" s="1"/>
    </row>
    <row r="7" spans="1:2" x14ac:dyDescent="0.3">
      <c r="A7" s="4" t="s">
        <v>7</v>
      </c>
      <c r="B7" s="50" t="s">
        <v>45</v>
      </c>
    </row>
    <row r="8" spans="1:2" x14ac:dyDescent="0.3">
      <c r="A8" s="4" t="s">
        <v>2</v>
      </c>
      <c r="B8" s="50" t="s">
        <v>25</v>
      </c>
    </row>
    <row r="9" spans="1:2" x14ac:dyDescent="0.3">
      <c r="A9" s="4" t="s">
        <v>11</v>
      </c>
      <c r="B9" s="51">
        <v>43101</v>
      </c>
    </row>
    <row r="10" spans="1:2" x14ac:dyDescent="0.3">
      <c r="A10" s="4" t="s">
        <v>12</v>
      </c>
      <c r="B10" s="51">
        <v>43465</v>
      </c>
    </row>
    <row r="11" spans="1:2" x14ac:dyDescent="0.3">
      <c r="A11" s="4" t="s">
        <v>3</v>
      </c>
      <c r="B11" s="50" t="s">
        <v>39</v>
      </c>
    </row>
    <row r="12" spans="1:2" x14ac:dyDescent="0.3">
      <c r="A12" s="4" t="s">
        <v>10</v>
      </c>
      <c r="B12" s="50" t="s">
        <v>40</v>
      </c>
    </row>
    <row r="13" spans="1:2" x14ac:dyDescent="0.3">
      <c r="A13" s="4" t="s">
        <v>6</v>
      </c>
      <c r="B13" s="50" t="s">
        <v>5</v>
      </c>
    </row>
    <row r="14" spans="1:2" x14ac:dyDescent="0.3">
      <c r="A14" s="4" t="s">
        <v>4</v>
      </c>
      <c r="B14" s="2" t="s">
        <v>9</v>
      </c>
    </row>
    <row r="15" spans="1:2" x14ac:dyDescent="0.3">
      <c r="A15" s="4" t="s">
        <v>8</v>
      </c>
      <c r="B15" s="2" t="s">
        <v>46</v>
      </c>
    </row>
    <row r="17" spans="1:21" x14ac:dyDescent="0.3">
      <c r="A17" s="8"/>
    </row>
    <row r="18" spans="1:21" x14ac:dyDescent="0.3">
      <c r="A18" s="1" t="s">
        <v>1</v>
      </c>
      <c r="B18" s="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3"/>
      <c r="P18" s="3"/>
      <c r="R18" s="6"/>
      <c r="S18" s="6"/>
      <c r="T18" s="6"/>
      <c r="U18" s="6"/>
    </row>
    <row r="19" spans="1:21" x14ac:dyDescent="0.3">
      <c r="A19" s="1"/>
      <c r="B19" s="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3"/>
      <c r="P19" s="3"/>
      <c r="R19" s="6"/>
      <c r="S19" s="6"/>
      <c r="T19" s="6"/>
      <c r="U19" s="6"/>
    </row>
    <row r="20" spans="1:21" x14ac:dyDescent="0.3">
      <c r="A20" s="21"/>
      <c r="B20" s="11" t="s">
        <v>37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9">
        <v>1</v>
      </c>
      <c r="I20" s="15">
        <v>2</v>
      </c>
      <c r="J20" s="15">
        <v>2</v>
      </c>
      <c r="K20" s="15">
        <v>2</v>
      </c>
      <c r="L20" s="15">
        <v>2</v>
      </c>
      <c r="M20" s="15">
        <v>2</v>
      </c>
      <c r="N20" s="19">
        <v>2</v>
      </c>
      <c r="O20" s="8"/>
      <c r="P20" s="8"/>
      <c r="Q20" s="6"/>
      <c r="R20" s="6"/>
      <c r="S20" s="6"/>
      <c r="T20" s="6"/>
      <c r="U20" s="6"/>
    </row>
    <row r="21" spans="1:21" x14ac:dyDescent="0.3">
      <c r="A21" s="22"/>
      <c r="B21" s="11" t="s">
        <v>36</v>
      </c>
      <c r="C21" s="18">
        <v>1</v>
      </c>
      <c r="D21" s="18">
        <v>1</v>
      </c>
      <c r="E21" s="18">
        <v>1</v>
      </c>
      <c r="F21" s="18">
        <v>2</v>
      </c>
      <c r="G21" s="18">
        <v>2</v>
      </c>
      <c r="H21" s="24">
        <v>2</v>
      </c>
      <c r="I21" s="18">
        <v>3</v>
      </c>
      <c r="J21" s="18">
        <v>3</v>
      </c>
      <c r="K21" s="18">
        <v>3</v>
      </c>
      <c r="L21" s="18">
        <v>4</v>
      </c>
      <c r="M21" s="18">
        <v>4</v>
      </c>
      <c r="N21" s="24">
        <v>4</v>
      </c>
      <c r="O21" s="11"/>
      <c r="P21" s="8"/>
      <c r="Q21" s="6"/>
      <c r="R21" s="6"/>
      <c r="S21" s="6"/>
      <c r="T21" s="6"/>
      <c r="U21" s="6"/>
    </row>
    <row r="22" spans="1:21" s="4" customFormat="1" x14ac:dyDescent="0.3">
      <c r="A22" s="11" t="s">
        <v>41</v>
      </c>
      <c r="B22" s="11" t="s">
        <v>21</v>
      </c>
      <c r="C22" s="18" t="s">
        <v>28</v>
      </c>
      <c r="D22" s="18" t="s">
        <v>22</v>
      </c>
      <c r="E22" s="18" t="s">
        <v>27</v>
      </c>
      <c r="F22" s="18" t="s">
        <v>28</v>
      </c>
      <c r="G22" s="18" t="s">
        <v>22</v>
      </c>
      <c r="H22" s="24" t="s">
        <v>27</v>
      </c>
      <c r="I22" s="18" t="s">
        <v>28</v>
      </c>
      <c r="J22" s="18" t="s">
        <v>22</v>
      </c>
      <c r="K22" s="18" t="s">
        <v>27</v>
      </c>
      <c r="L22" s="18" t="s">
        <v>28</v>
      </c>
      <c r="M22" s="18" t="s">
        <v>22</v>
      </c>
      <c r="N22" s="24" t="s">
        <v>27</v>
      </c>
      <c r="O22" s="11" t="s">
        <v>73</v>
      </c>
      <c r="P22" s="8"/>
      <c r="Q22" s="11"/>
    </row>
    <row r="23" spans="1:21" s="4" customFormat="1" x14ac:dyDescent="0.3">
      <c r="A23" s="25" t="s">
        <v>42</v>
      </c>
      <c r="B23" s="25"/>
      <c r="C23" s="26"/>
      <c r="D23" s="26"/>
      <c r="E23" s="26"/>
      <c r="F23" s="26"/>
      <c r="G23" s="26"/>
      <c r="H23" s="27"/>
      <c r="I23" s="26"/>
      <c r="J23" s="26"/>
      <c r="K23" s="26"/>
      <c r="L23" s="26"/>
      <c r="M23" s="26"/>
      <c r="N23" s="27"/>
      <c r="O23" s="8"/>
      <c r="P23" s="8"/>
      <c r="Q23" s="11"/>
    </row>
    <row r="24" spans="1:21" s="4" customFormat="1" x14ac:dyDescent="0.3">
      <c r="A24" s="25" t="s">
        <v>13</v>
      </c>
      <c r="B24" s="25" t="s">
        <v>17</v>
      </c>
      <c r="C24" s="28">
        <v>1000</v>
      </c>
      <c r="D24" s="28">
        <v>500</v>
      </c>
      <c r="E24" s="28">
        <v>500</v>
      </c>
      <c r="F24" s="28">
        <v>1000</v>
      </c>
      <c r="G24" s="28">
        <v>500</v>
      </c>
      <c r="H24" s="29">
        <v>500</v>
      </c>
      <c r="I24" s="28">
        <v>1000</v>
      </c>
      <c r="J24" s="28">
        <v>500</v>
      </c>
      <c r="K24" s="28">
        <v>500</v>
      </c>
      <c r="L24" s="28">
        <v>1000</v>
      </c>
      <c r="M24" s="28">
        <v>500</v>
      </c>
      <c r="N24" s="29">
        <v>500</v>
      </c>
      <c r="O24" s="23">
        <f>SUM(C24:N24)</f>
        <v>8000</v>
      </c>
      <c r="P24" s="8"/>
      <c r="Q24" s="11"/>
    </row>
    <row r="25" spans="1:21" s="4" customFormat="1" x14ac:dyDescent="0.3">
      <c r="A25" s="25" t="s">
        <v>47</v>
      </c>
      <c r="B25" s="25" t="s">
        <v>48</v>
      </c>
      <c r="C25" s="86">
        <v>100</v>
      </c>
      <c r="D25" s="86"/>
      <c r="E25" s="87"/>
      <c r="F25" s="86">
        <v>100</v>
      </c>
      <c r="G25" s="86"/>
      <c r="H25" s="87"/>
      <c r="I25" s="88">
        <v>100</v>
      </c>
      <c r="J25" s="86"/>
      <c r="K25" s="87"/>
      <c r="L25" s="86">
        <v>100</v>
      </c>
      <c r="M25" s="86"/>
      <c r="N25" s="87"/>
      <c r="O25" s="8"/>
      <c r="P25" s="8"/>
      <c r="Q25" s="11"/>
    </row>
    <row r="26" spans="1:21" s="4" customFormat="1" x14ac:dyDescent="0.3">
      <c r="A26" s="8"/>
      <c r="B26" s="8"/>
      <c r="C26" s="15"/>
      <c r="D26" s="15"/>
      <c r="E26" s="15"/>
      <c r="F26" s="15"/>
      <c r="G26" s="15"/>
      <c r="H26" s="19"/>
      <c r="I26" s="15"/>
      <c r="J26" s="15"/>
      <c r="K26" s="15"/>
      <c r="L26" s="15"/>
      <c r="M26" s="15"/>
      <c r="N26" s="19"/>
      <c r="O26" s="8"/>
      <c r="P26" s="8"/>
      <c r="Q26" s="11"/>
    </row>
    <row r="27" spans="1:21" s="4" customFormat="1" x14ac:dyDescent="0.3">
      <c r="A27" s="11" t="s">
        <v>20</v>
      </c>
      <c r="B27" s="8"/>
      <c r="C27" s="15"/>
      <c r="D27" s="15"/>
      <c r="E27" s="15"/>
      <c r="F27" s="15"/>
      <c r="G27" s="15"/>
      <c r="H27" s="19"/>
      <c r="I27" s="15"/>
      <c r="J27" s="15"/>
      <c r="K27" s="15"/>
      <c r="L27" s="15"/>
      <c r="M27" s="15"/>
      <c r="N27" s="19"/>
      <c r="O27" s="8"/>
      <c r="P27" s="8"/>
      <c r="Q27" s="11"/>
    </row>
    <row r="28" spans="1:21" s="4" customFormat="1" x14ac:dyDescent="0.3">
      <c r="A28" s="8" t="s">
        <v>15</v>
      </c>
      <c r="B28" s="8" t="s">
        <v>19</v>
      </c>
      <c r="C28" s="17">
        <v>1</v>
      </c>
      <c r="D28" s="17">
        <v>1</v>
      </c>
      <c r="E28" s="17">
        <v>1</v>
      </c>
      <c r="F28" s="17">
        <v>1</v>
      </c>
      <c r="G28" s="17">
        <v>1</v>
      </c>
      <c r="H28" s="17">
        <v>1</v>
      </c>
      <c r="I28" s="17">
        <v>1</v>
      </c>
      <c r="J28" s="17">
        <v>1</v>
      </c>
      <c r="K28" s="17">
        <v>1</v>
      </c>
      <c r="L28" s="17">
        <v>1</v>
      </c>
      <c r="M28" s="17">
        <v>1</v>
      </c>
      <c r="N28" s="17">
        <v>1</v>
      </c>
      <c r="O28" s="8"/>
      <c r="P28" s="8"/>
      <c r="Q28" s="11"/>
    </row>
    <row r="29" spans="1:21" s="4" customFormat="1" x14ac:dyDescent="0.3">
      <c r="A29" s="8"/>
      <c r="B29" s="8"/>
      <c r="C29" s="15"/>
      <c r="D29" s="15"/>
      <c r="E29" s="15"/>
      <c r="F29" s="15"/>
      <c r="G29" s="15"/>
      <c r="H29" s="19"/>
      <c r="I29" s="15"/>
      <c r="J29" s="15"/>
      <c r="K29" s="15"/>
      <c r="L29" s="15"/>
      <c r="M29" s="15"/>
      <c r="N29" s="19"/>
      <c r="O29" s="8"/>
      <c r="P29" s="8"/>
      <c r="Q29" s="11"/>
    </row>
    <row r="30" spans="1:21" s="4" customFormat="1" x14ac:dyDescent="0.3">
      <c r="A30" s="11" t="s">
        <v>43</v>
      </c>
      <c r="B30" s="8"/>
      <c r="C30" s="15"/>
      <c r="D30" s="15"/>
      <c r="E30" s="15"/>
      <c r="F30" s="15"/>
      <c r="G30" s="15"/>
      <c r="H30" s="19"/>
      <c r="I30" s="15"/>
      <c r="J30" s="15"/>
      <c r="K30" s="15"/>
      <c r="L30" s="15"/>
      <c r="M30" s="15"/>
      <c r="N30" s="19"/>
      <c r="O30" s="8"/>
      <c r="P30" s="11"/>
      <c r="Q30" s="11"/>
    </row>
    <row r="31" spans="1:21" s="4" customFormat="1" x14ac:dyDescent="0.3">
      <c r="A31" s="8" t="s">
        <v>16</v>
      </c>
      <c r="B31" s="8" t="s">
        <v>44</v>
      </c>
      <c r="C31" s="16">
        <f t="shared" ref="C31:N31" si="0">C28*C24</f>
        <v>1000</v>
      </c>
      <c r="D31" s="16">
        <f t="shared" si="0"/>
        <v>500</v>
      </c>
      <c r="E31" s="16">
        <f t="shared" si="0"/>
        <v>500</v>
      </c>
      <c r="F31" s="16">
        <f t="shared" si="0"/>
        <v>1000</v>
      </c>
      <c r="G31" s="16">
        <f t="shared" si="0"/>
        <v>500</v>
      </c>
      <c r="H31" s="20">
        <f t="shared" si="0"/>
        <v>500</v>
      </c>
      <c r="I31" s="16">
        <f t="shared" si="0"/>
        <v>1000</v>
      </c>
      <c r="J31" s="16">
        <f t="shared" si="0"/>
        <v>500</v>
      </c>
      <c r="K31" s="16">
        <f t="shared" si="0"/>
        <v>500</v>
      </c>
      <c r="L31" s="16">
        <f t="shared" si="0"/>
        <v>1000</v>
      </c>
      <c r="M31" s="16">
        <f t="shared" si="0"/>
        <v>500</v>
      </c>
      <c r="N31" s="20">
        <f t="shared" si="0"/>
        <v>500</v>
      </c>
      <c r="O31" s="23">
        <f>SUM(C31:N31)</f>
        <v>8000</v>
      </c>
      <c r="P31" s="8"/>
      <c r="Q31" s="11"/>
    </row>
    <row r="32" spans="1:21" s="4" customFormat="1" x14ac:dyDescent="0.3">
      <c r="A32" s="8"/>
      <c r="B32" s="8"/>
      <c r="C32" s="16"/>
      <c r="D32" s="16"/>
      <c r="E32" s="16"/>
      <c r="F32" s="16"/>
      <c r="G32" s="16"/>
      <c r="H32" s="20"/>
      <c r="I32" s="16"/>
      <c r="J32" s="16"/>
      <c r="K32" s="16"/>
      <c r="L32" s="16"/>
      <c r="M32" s="16"/>
      <c r="N32" s="20"/>
      <c r="O32" s="8"/>
      <c r="P32" s="8"/>
      <c r="Q32" s="11"/>
    </row>
    <row r="33" spans="1:17" s="4" customFormat="1" x14ac:dyDescent="0.3">
      <c r="A33" s="5" t="s">
        <v>30</v>
      </c>
      <c r="B33" s="7"/>
      <c r="C33" s="34"/>
      <c r="D33" s="34"/>
      <c r="E33" s="34"/>
      <c r="F33" s="34"/>
      <c r="G33" s="34"/>
      <c r="H33" s="35"/>
      <c r="I33" s="34"/>
      <c r="J33" s="34"/>
      <c r="K33" s="34"/>
      <c r="L33" s="34"/>
      <c r="M33" s="34"/>
      <c r="N33" s="35"/>
      <c r="O33" s="8"/>
      <c r="P33" s="8"/>
      <c r="Q33" s="11"/>
    </row>
    <row r="34" spans="1:17" s="4" customFormat="1" x14ac:dyDescent="0.3">
      <c r="A34" s="8" t="s">
        <v>49</v>
      </c>
      <c r="B34" s="8" t="s">
        <v>50</v>
      </c>
      <c r="C34" s="89">
        <f>SUMIF($C$21:$N$21,C21,$C$31:$N$31)</f>
        <v>2000</v>
      </c>
      <c r="D34" s="89"/>
      <c r="E34" s="90"/>
      <c r="F34" s="89">
        <f>SUMIF($C$21:$N$21,F21,$C$31:$N$31)</f>
        <v>2000</v>
      </c>
      <c r="G34" s="89"/>
      <c r="H34" s="90"/>
      <c r="I34" s="89">
        <f>SUMIF($C$21:$N$21,I21,$C$31:$N$31)</f>
        <v>2000</v>
      </c>
      <c r="J34" s="89"/>
      <c r="K34" s="90"/>
      <c r="L34" s="89">
        <f>SUMIF($C$21:$N$21,L21,$C$31:$N$31)</f>
        <v>2000</v>
      </c>
      <c r="M34" s="89"/>
      <c r="N34" s="90"/>
      <c r="O34" s="8"/>
      <c r="P34" s="23"/>
      <c r="Q34" s="11"/>
    </row>
    <row r="35" spans="1:17" x14ac:dyDescent="0.3">
      <c r="A35" s="36" t="s">
        <v>51</v>
      </c>
      <c r="B35" s="36" t="s">
        <v>52</v>
      </c>
      <c r="C35" s="82">
        <f>MIN(C34, C25)</f>
        <v>100</v>
      </c>
      <c r="D35" s="83"/>
      <c r="E35" s="84"/>
      <c r="F35" s="82">
        <f>MIN(F34, F25)</f>
        <v>100</v>
      </c>
      <c r="G35" s="83"/>
      <c r="H35" s="84"/>
      <c r="I35" s="82">
        <f>MIN(I34, I25)</f>
        <v>100</v>
      </c>
      <c r="J35" s="83"/>
      <c r="K35" s="84"/>
      <c r="L35" s="85">
        <f>MIN(L34, L25)</f>
        <v>100</v>
      </c>
      <c r="M35" s="83"/>
      <c r="N35" s="84"/>
      <c r="O35" s="12">
        <f>SUM(C35:N35)</f>
        <v>400</v>
      </c>
      <c r="P35" s="6"/>
      <c r="Q35" s="6"/>
    </row>
    <row r="36" spans="1:17" x14ac:dyDescent="0.3">
      <c r="A36" s="2" t="s">
        <v>31</v>
      </c>
      <c r="B36" s="37" t="s">
        <v>53</v>
      </c>
      <c r="C36" s="9">
        <f>C35*C$31/SUMIF($C$21:$N$21,C$21,$C$31:$N$31)</f>
        <v>50</v>
      </c>
      <c r="D36" s="9">
        <f>C35*D$31/SUMIF($C$21:$N$21,D$21,$C$31:$N$31)</f>
        <v>25</v>
      </c>
      <c r="E36" s="9">
        <f>C35*E$31/SUMIF($C$21:$N$21,E$21,$C$31:$N$31)</f>
        <v>25</v>
      </c>
      <c r="F36" s="9">
        <f t="shared" ref="F36" si="1">F35*F$31/SUMIF($C$21:$N$21,F$21,$C$31:$N$31)</f>
        <v>50</v>
      </c>
      <c r="G36" s="9">
        <f>F35*G$31/SUMIF($C$21:$N$21,G$21,$C$31:$N$31)</f>
        <v>25</v>
      </c>
      <c r="H36" s="39">
        <f>F35*H$31/SUMIF($C$21:$N$21,H$21,$C$31:$N$31)</f>
        <v>25</v>
      </c>
      <c r="I36" s="9">
        <f t="shared" ref="I36" si="2">I35*I$31/SUMIF($C$21:$N$21,I$21,$C$31:$N$31)</f>
        <v>50</v>
      </c>
      <c r="J36" s="9">
        <f>I35*J$31/SUMIF($C$21:$N$21,J$21,$C$31:$N$31)</f>
        <v>25</v>
      </c>
      <c r="K36" s="9">
        <f t="shared" ref="K36" si="3">I35*K$31/SUMIF($C$21:$N$21,K$21,$C$31:$N$31)</f>
        <v>25</v>
      </c>
      <c r="L36" s="9">
        <f>L35*L$31/SUMIF($C$21:$N$21,L$21,$C$31:$N$31)</f>
        <v>50</v>
      </c>
      <c r="M36" s="9">
        <f t="shared" ref="M36" si="4">L35*M$31/SUMIF($C$21:$N$21,M$21,$C$31:$N$31)</f>
        <v>25</v>
      </c>
      <c r="N36" s="39">
        <f t="shared" ref="N36" si="5">L35*N$31/SUMIF($C$21:$N$21,N$21,$C$31:$N$31)</f>
        <v>25</v>
      </c>
      <c r="O36" s="2">
        <f>SUM(C36:N36)</f>
        <v>400</v>
      </c>
    </row>
    <row r="37" spans="1:17" x14ac:dyDescent="0.3">
      <c r="H37" s="40"/>
      <c r="N37" s="40"/>
    </row>
    <row r="38" spans="1:17" x14ac:dyDescent="0.3">
      <c r="A38" s="30" t="s">
        <v>32</v>
      </c>
      <c r="B38" s="31"/>
      <c r="C38" s="31"/>
      <c r="D38" s="31"/>
      <c r="E38" s="31"/>
      <c r="F38" s="31"/>
      <c r="G38" s="31"/>
      <c r="H38" s="41"/>
      <c r="I38" s="31"/>
      <c r="J38" s="31"/>
      <c r="K38" s="31"/>
      <c r="L38" s="31"/>
      <c r="M38" s="31"/>
      <c r="N38" s="41"/>
    </row>
    <row r="39" spans="1:17" x14ac:dyDescent="0.3">
      <c r="A39" s="25" t="s">
        <v>33</v>
      </c>
      <c r="B39" s="25"/>
      <c r="C39" s="32">
        <v>1</v>
      </c>
      <c r="D39" s="32"/>
      <c r="E39" s="32"/>
      <c r="F39" s="32"/>
      <c r="G39" s="32"/>
      <c r="H39" s="27"/>
      <c r="I39" s="32">
        <v>2</v>
      </c>
      <c r="J39" s="32"/>
      <c r="K39" s="32"/>
      <c r="L39" s="32"/>
      <c r="M39" s="32"/>
      <c r="N39" s="27"/>
    </row>
    <row r="40" spans="1:17" x14ac:dyDescent="0.3">
      <c r="A40" s="25" t="s">
        <v>0</v>
      </c>
      <c r="B40" s="25" t="s">
        <v>18</v>
      </c>
      <c r="C40" s="28">
        <v>10000</v>
      </c>
      <c r="D40" s="32"/>
      <c r="E40" s="32"/>
      <c r="F40" s="32"/>
      <c r="G40" s="32"/>
      <c r="H40" s="27"/>
      <c r="I40" s="28">
        <v>10000</v>
      </c>
      <c r="J40" s="32"/>
      <c r="K40" s="32"/>
      <c r="L40" s="32"/>
      <c r="M40" s="32"/>
      <c r="N40" s="27"/>
    </row>
    <row r="41" spans="1:17" x14ac:dyDescent="0.3">
      <c r="A41" s="25" t="s">
        <v>23</v>
      </c>
      <c r="B41" s="25" t="s">
        <v>24</v>
      </c>
      <c r="C41" s="33">
        <v>1</v>
      </c>
      <c r="D41" s="32"/>
      <c r="E41" s="32"/>
      <c r="F41" s="32"/>
      <c r="G41" s="32"/>
      <c r="H41" s="27"/>
      <c r="I41" s="33">
        <v>1</v>
      </c>
      <c r="J41" s="32"/>
      <c r="K41" s="32"/>
      <c r="L41" s="32"/>
      <c r="M41" s="32"/>
      <c r="N41" s="27"/>
    </row>
    <row r="42" spans="1:17" x14ac:dyDescent="0.3">
      <c r="A42" s="25" t="s">
        <v>29</v>
      </c>
      <c r="B42" s="25" t="s">
        <v>34</v>
      </c>
      <c r="C42" s="32">
        <v>0</v>
      </c>
      <c r="D42" s="32"/>
      <c r="E42" s="32"/>
      <c r="F42" s="32"/>
      <c r="G42" s="32"/>
      <c r="H42" s="27"/>
      <c r="I42" s="32">
        <v>0</v>
      </c>
      <c r="J42" s="32"/>
      <c r="K42" s="32"/>
      <c r="L42" s="32"/>
      <c r="M42" s="32"/>
      <c r="N42" s="27"/>
    </row>
    <row r="43" spans="1:17" x14ac:dyDescent="0.3">
      <c r="H43" s="40"/>
      <c r="N43" s="40"/>
    </row>
    <row r="44" spans="1:17" x14ac:dyDescent="0.3">
      <c r="A44" s="4" t="s">
        <v>26</v>
      </c>
      <c r="H44" s="40"/>
      <c r="N44" s="40"/>
    </row>
    <row r="45" spans="1:17" x14ac:dyDescent="0.3">
      <c r="A45" s="2" t="s">
        <v>54</v>
      </c>
      <c r="B45" s="2" t="s">
        <v>55</v>
      </c>
      <c r="C45" s="9">
        <f>SUMIF($C$20:$N$20,C20,$C$35:$N$35)</f>
        <v>200</v>
      </c>
      <c r="H45" s="40"/>
      <c r="I45" s="9">
        <f>SUMIF($C$20:$N$20,I20,$C$35:$N$35)</f>
        <v>200</v>
      </c>
      <c r="N45" s="40"/>
    </row>
    <row r="46" spans="1:17" x14ac:dyDescent="0.3">
      <c r="A46" s="2" t="s">
        <v>59</v>
      </c>
      <c r="B46" s="6" t="s">
        <v>56</v>
      </c>
      <c r="C46" s="38">
        <f>MIN(C40, C45)*C41</f>
        <v>200</v>
      </c>
      <c r="H46" s="40"/>
      <c r="I46" s="38">
        <f>MIN(I40, I45)*I41</f>
        <v>200</v>
      </c>
      <c r="N46" s="40"/>
    </row>
    <row r="47" spans="1:17" x14ac:dyDescent="0.3">
      <c r="A47" s="2" t="s">
        <v>57</v>
      </c>
      <c r="B47" s="2" t="s">
        <v>58</v>
      </c>
      <c r="H47" s="40"/>
      <c r="N47" s="40"/>
      <c r="O47" s="47">
        <f>SUM(C46:N46)</f>
        <v>400</v>
      </c>
    </row>
    <row r="48" spans="1:17" x14ac:dyDescent="0.3">
      <c r="H48" s="40"/>
      <c r="N48" s="40"/>
    </row>
    <row r="49" spans="1:15" x14ac:dyDescent="0.3">
      <c r="A49" s="4" t="s">
        <v>35</v>
      </c>
      <c r="H49" s="40"/>
      <c r="N49" s="40"/>
    </row>
    <row r="50" spans="1:15" x14ac:dyDescent="0.3">
      <c r="A50" s="2" t="s">
        <v>60</v>
      </c>
      <c r="B50" s="37" t="s">
        <v>78</v>
      </c>
      <c r="C50" s="9">
        <f>$C$46*C$36/SUM($C$36:$H$36)</f>
        <v>50</v>
      </c>
      <c r="D50" s="9">
        <f t="shared" ref="D50:H50" si="6">$C$46*D$36/SUM($C$36:$H$36)</f>
        <v>25</v>
      </c>
      <c r="E50" s="9">
        <f t="shared" si="6"/>
        <v>25</v>
      </c>
      <c r="F50" s="9">
        <f t="shared" si="6"/>
        <v>50</v>
      </c>
      <c r="G50" s="9">
        <f t="shared" si="6"/>
        <v>25</v>
      </c>
      <c r="H50" s="40">
        <f t="shared" si="6"/>
        <v>25</v>
      </c>
      <c r="I50" s="9">
        <f>$C$46*I$36/SUM($I$36:$N$36)</f>
        <v>50</v>
      </c>
      <c r="J50" s="9">
        <f t="shared" ref="J50:N50" si="7">$C$46*J$36/SUM($I$36:$N$36)</f>
        <v>25</v>
      </c>
      <c r="K50" s="9">
        <f t="shared" si="7"/>
        <v>25</v>
      </c>
      <c r="L50" s="9">
        <f t="shared" si="7"/>
        <v>50</v>
      </c>
      <c r="M50" s="9">
        <f t="shared" si="7"/>
        <v>25</v>
      </c>
      <c r="N50" s="40">
        <f t="shared" si="7"/>
        <v>25</v>
      </c>
      <c r="O50" s="2">
        <f>SUM(C50:N50)</f>
        <v>400</v>
      </c>
    </row>
    <row r="51" spans="1:15" x14ac:dyDescent="0.3">
      <c r="B51" s="37"/>
      <c r="H51" s="13"/>
      <c r="N51" s="13"/>
    </row>
    <row r="52" spans="1:15" x14ac:dyDescent="0.3">
      <c r="A52" s="65" t="s">
        <v>80</v>
      </c>
      <c r="C52" s="42" t="s">
        <v>79</v>
      </c>
    </row>
    <row r="53" spans="1:15" x14ac:dyDescent="0.3">
      <c r="A53" s="43" t="s">
        <v>61</v>
      </c>
      <c r="C53" s="80">
        <v>1</v>
      </c>
      <c r="D53" s="80"/>
      <c r="E53" s="81"/>
      <c r="H53" s="40"/>
      <c r="N53" s="40"/>
    </row>
    <row r="54" spans="1:15" x14ac:dyDescent="0.3">
      <c r="A54" s="43" t="s">
        <v>62</v>
      </c>
      <c r="C54" s="80" t="s">
        <v>70</v>
      </c>
      <c r="D54" s="80"/>
      <c r="E54" s="81"/>
      <c r="H54" s="40"/>
      <c r="N54" s="40"/>
    </row>
    <row r="55" spans="1:15" x14ac:dyDescent="0.3">
      <c r="A55" s="43" t="s">
        <v>63</v>
      </c>
      <c r="C55" s="80">
        <v>1</v>
      </c>
      <c r="D55" s="80"/>
      <c r="E55" s="81"/>
      <c r="H55" s="40"/>
      <c r="N55" s="40"/>
    </row>
    <row r="56" spans="1:15" x14ac:dyDescent="0.3">
      <c r="A56" s="43" t="s">
        <v>64</v>
      </c>
      <c r="C56" s="78">
        <v>0</v>
      </c>
      <c r="D56" s="78"/>
      <c r="E56" s="81"/>
      <c r="H56" s="40"/>
      <c r="N56" s="40"/>
    </row>
    <row r="57" spans="1:15" x14ac:dyDescent="0.3">
      <c r="A57" s="44" t="s">
        <v>65</v>
      </c>
      <c r="C57" s="78">
        <f>MAX(0, SUM(C$50:E$50)-C56)</f>
        <v>100</v>
      </c>
      <c r="D57" s="78"/>
      <c r="E57" s="81"/>
      <c r="H57" s="40"/>
      <c r="N57" s="40"/>
    </row>
    <row r="58" spans="1:15" x14ac:dyDescent="0.3">
      <c r="A58" s="43" t="s">
        <v>0</v>
      </c>
      <c r="C58" s="78">
        <v>10</v>
      </c>
      <c r="D58" s="78"/>
      <c r="E58" s="81"/>
      <c r="H58" s="40"/>
      <c r="N58" s="40"/>
    </row>
    <row r="59" spans="1:15" x14ac:dyDescent="0.3">
      <c r="A59" s="44" t="s">
        <v>66</v>
      </c>
      <c r="C59" s="78">
        <f>IF(C58="Unlimited", C57, MIN(C57, C58))</f>
        <v>10</v>
      </c>
      <c r="D59" s="78"/>
      <c r="E59" s="81"/>
      <c r="H59" s="40"/>
      <c r="N59" s="40"/>
    </row>
    <row r="60" spans="1:15" x14ac:dyDescent="0.3">
      <c r="A60" s="43" t="s">
        <v>71</v>
      </c>
      <c r="C60" s="79">
        <v>1</v>
      </c>
      <c r="D60" s="79"/>
      <c r="E60" s="93"/>
      <c r="H60" s="40"/>
      <c r="N60" s="40"/>
    </row>
    <row r="61" spans="1:15" ht="28.8" x14ac:dyDescent="0.3">
      <c r="A61" s="44" t="s">
        <v>72</v>
      </c>
      <c r="C61" s="78">
        <f>C60*C59</f>
        <v>10</v>
      </c>
      <c r="D61" s="78"/>
      <c r="E61" s="81"/>
      <c r="H61" s="40"/>
      <c r="N61" s="40"/>
    </row>
    <row r="62" spans="1:15" x14ac:dyDescent="0.3">
      <c r="A62" s="43" t="s">
        <v>3</v>
      </c>
      <c r="C62" s="91"/>
      <c r="D62" s="91"/>
      <c r="E62" s="92"/>
      <c r="H62" s="40"/>
      <c r="N62" s="40"/>
    </row>
    <row r="63" spans="1:15" x14ac:dyDescent="0.3">
      <c r="A63" s="43" t="s">
        <v>67</v>
      </c>
      <c r="C63" s="91"/>
      <c r="D63" s="91"/>
      <c r="E63" s="92"/>
      <c r="H63" s="40"/>
      <c r="N63" s="40"/>
    </row>
    <row r="64" spans="1:15" ht="28.8" x14ac:dyDescent="0.3">
      <c r="A64" s="45" t="s">
        <v>68</v>
      </c>
      <c r="C64" s="78">
        <f>MIN(C61,IF(OR(C63="Unlimited",C63=""),10^18,C63))</f>
        <v>10</v>
      </c>
      <c r="D64" s="78"/>
      <c r="E64" s="81"/>
      <c r="H64" s="40"/>
      <c r="N64" s="40"/>
    </row>
    <row r="65" spans="1:15" x14ac:dyDescent="0.3">
      <c r="A65" s="46" t="s">
        <v>69</v>
      </c>
      <c r="C65" s="13">
        <f>((SUM($C$50:$E$50)-$C$64)*C$50/SUM($C$50:$E$50))</f>
        <v>45</v>
      </c>
      <c r="D65" s="13">
        <f>((SUM($C$50:$E$50)-$C$64)*D$50/SUM($C$50:$E$50))</f>
        <v>22.5</v>
      </c>
      <c r="E65" s="40">
        <f>((SUM($C$50:$E$50)-$C$64)*E$50/SUM($C$50:$E$50))</f>
        <v>22.5</v>
      </c>
      <c r="F65" s="9">
        <f>F50</f>
        <v>50</v>
      </c>
      <c r="G65" s="9">
        <f t="shared" ref="G65:H65" si="8">G50</f>
        <v>25</v>
      </c>
      <c r="H65" s="40">
        <f t="shared" si="8"/>
        <v>25</v>
      </c>
      <c r="I65" s="9">
        <f>I$50</f>
        <v>50</v>
      </c>
      <c r="J65" s="9">
        <f t="shared" ref="J65:N65" si="9">J$50</f>
        <v>25</v>
      </c>
      <c r="K65" s="9">
        <f t="shared" si="9"/>
        <v>25</v>
      </c>
      <c r="L65" s="9">
        <f t="shared" si="9"/>
        <v>50</v>
      </c>
      <c r="M65" s="9">
        <f t="shared" si="9"/>
        <v>25</v>
      </c>
      <c r="N65" s="9">
        <f t="shared" si="9"/>
        <v>25</v>
      </c>
      <c r="O65" s="2">
        <f>SUM(C65:N65)</f>
        <v>390</v>
      </c>
    </row>
    <row r="66" spans="1:15" x14ac:dyDescent="0.3">
      <c r="A66" s="66"/>
      <c r="C66" s="13"/>
      <c r="D66" s="13"/>
      <c r="E66" s="13"/>
      <c r="H66" s="13"/>
      <c r="N66" s="13"/>
    </row>
    <row r="67" spans="1:15" x14ac:dyDescent="0.3">
      <c r="A67" s="65" t="s">
        <v>81</v>
      </c>
      <c r="C67" s="42" t="s">
        <v>82</v>
      </c>
    </row>
    <row r="68" spans="1:15" x14ac:dyDescent="0.3">
      <c r="A68" s="43" t="s">
        <v>61</v>
      </c>
      <c r="C68" s="80">
        <v>1</v>
      </c>
      <c r="D68" s="80"/>
      <c r="E68" s="78"/>
      <c r="F68" s="13"/>
      <c r="H68" s="40"/>
      <c r="N68" s="40"/>
    </row>
    <row r="69" spans="1:15" x14ac:dyDescent="0.3">
      <c r="A69" s="43" t="s">
        <v>62</v>
      </c>
      <c r="C69" s="80" t="s">
        <v>83</v>
      </c>
      <c r="D69" s="80"/>
      <c r="E69" s="78"/>
      <c r="F69" s="13"/>
      <c r="H69" s="40"/>
      <c r="N69" s="40"/>
    </row>
    <row r="70" spans="1:15" x14ac:dyDescent="0.3">
      <c r="A70" s="43" t="s">
        <v>63</v>
      </c>
      <c r="C70" s="80">
        <v>1</v>
      </c>
      <c r="D70" s="80"/>
      <c r="E70" s="78"/>
      <c r="F70" s="13"/>
      <c r="H70" s="40"/>
      <c r="N70" s="40"/>
    </row>
    <row r="71" spans="1:15" x14ac:dyDescent="0.3">
      <c r="A71" s="43" t="s">
        <v>64</v>
      </c>
      <c r="C71" s="78">
        <v>0</v>
      </c>
      <c r="D71" s="78"/>
      <c r="E71" s="78"/>
      <c r="F71" s="13"/>
      <c r="H71" s="40"/>
      <c r="N71" s="40"/>
    </row>
    <row r="72" spans="1:15" x14ac:dyDescent="0.3">
      <c r="A72" s="44" t="s">
        <v>65</v>
      </c>
      <c r="C72" s="78">
        <f>MAX(0, SUM(C$50:H$50)-C71)</f>
        <v>200</v>
      </c>
      <c r="D72" s="78"/>
      <c r="E72" s="78"/>
      <c r="F72" s="13"/>
      <c r="H72" s="40"/>
      <c r="N72" s="40"/>
    </row>
    <row r="73" spans="1:15" x14ac:dyDescent="0.3">
      <c r="A73" s="43" t="s">
        <v>0</v>
      </c>
      <c r="C73" s="78">
        <v>10</v>
      </c>
      <c r="D73" s="78"/>
      <c r="E73" s="78"/>
      <c r="F73" s="13"/>
      <c r="H73" s="40"/>
      <c r="N73" s="40"/>
    </row>
    <row r="74" spans="1:15" x14ac:dyDescent="0.3">
      <c r="A74" s="44" t="s">
        <v>66</v>
      </c>
      <c r="C74" s="78">
        <f>IF(C73="Unlimited", C72, MIN(C72, C73))</f>
        <v>10</v>
      </c>
      <c r="D74" s="78"/>
      <c r="E74" s="78"/>
      <c r="F74" s="13"/>
      <c r="H74" s="40"/>
      <c r="N74" s="40"/>
    </row>
    <row r="75" spans="1:15" x14ac:dyDescent="0.3">
      <c r="A75" s="43" t="s">
        <v>71</v>
      </c>
      <c r="C75" s="79">
        <v>1</v>
      </c>
      <c r="D75" s="79"/>
      <c r="E75" s="79"/>
      <c r="F75" s="13"/>
      <c r="H75" s="40"/>
      <c r="N75" s="40"/>
    </row>
    <row r="76" spans="1:15" ht="28.8" x14ac:dyDescent="0.3">
      <c r="A76" s="44" t="s">
        <v>72</v>
      </c>
      <c r="C76" s="78">
        <f>C75*C74</f>
        <v>10</v>
      </c>
      <c r="D76" s="78"/>
      <c r="E76" s="78"/>
      <c r="F76" s="13"/>
      <c r="H76" s="40"/>
      <c r="N76" s="40"/>
    </row>
    <row r="77" spans="1:15" x14ac:dyDescent="0.3">
      <c r="A77" s="43" t="s">
        <v>3</v>
      </c>
      <c r="C77" s="91"/>
      <c r="D77" s="91"/>
      <c r="E77" s="91"/>
      <c r="F77" s="13"/>
      <c r="H77" s="40"/>
      <c r="N77" s="40"/>
    </row>
    <row r="78" spans="1:15" x14ac:dyDescent="0.3">
      <c r="A78" s="43" t="s">
        <v>67</v>
      </c>
      <c r="C78" s="91"/>
      <c r="D78" s="91"/>
      <c r="E78" s="91"/>
      <c r="F78" s="13"/>
      <c r="H78" s="40"/>
      <c r="N78" s="40"/>
    </row>
    <row r="79" spans="1:15" ht="28.8" x14ac:dyDescent="0.3">
      <c r="A79" s="45" t="s">
        <v>68</v>
      </c>
      <c r="C79" s="78">
        <f>MIN(C76,IF(OR(C78="Unlimited",C78=""),10^18,C78))</f>
        <v>10</v>
      </c>
      <c r="D79" s="78"/>
      <c r="E79" s="78"/>
      <c r="F79" s="13"/>
      <c r="H79" s="40"/>
      <c r="N79" s="40"/>
    </row>
    <row r="80" spans="1:15" x14ac:dyDescent="0.3">
      <c r="A80" s="46" t="s">
        <v>69</v>
      </c>
      <c r="C80" s="13">
        <f>((SUM($C$50:$H$50)-$C79)*C$50/SUM($C$50:$H$50))</f>
        <v>47.5</v>
      </c>
      <c r="D80" s="13">
        <f t="shared" ref="D80:H80" si="10">((SUM($C$50:$H$50)-$C79)*D$50/SUM($C$50:$H$50))</f>
        <v>23.75</v>
      </c>
      <c r="E80" s="13">
        <f t="shared" si="10"/>
        <v>23.75</v>
      </c>
      <c r="F80" s="13">
        <f t="shared" si="10"/>
        <v>47.5</v>
      </c>
      <c r="G80" s="13">
        <f t="shared" si="10"/>
        <v>23.75</v>
      </c>
      <c r="H80" s="13">
        <f t="shared" si="10"/>
        <v>23.75</v>
      </c>
      <c r="I80" s="9">
        <f>I$50</f>
        <v>50</v>
      </c>
      <c r="J80" s="9">
        <f t="shared" ref="J80:N80" si="11">J$50</f>
        <v>25</v>
      </c>
      <c r="K80" s="9">
        <f t="shared" si="11"/>
        <v>25</v>
      </c>
      <c r="L80" s="9">
        <f t="shared" si="11"/>
        <v>50</v>
      </c>
      <c r="M80" s="9">
        <f t="shared" si="11"/>
        <v>25</v>
      </c>
      <c r="N80" s="9">
        <f t="shared" si="11"/>
        <v>25</v>
      </c>
      <c r="O80" s="2">
        <f>SUM(C80:N80)</f>
        <v>390</v>
      </c>
    </row>
    <row r="81" spans="1:15" x14ac:dyDescent="0.3">
      <c r="A81" s="66"/>
      <c r="C81" s="13"/>
      <c r="D81" s="13"/>
      <c r="E81" s="13"/>
      <c r="F81" s="13"/>
      <c r="H81" s="13"/>
      <c r="N81" s="13"/>
    </row>
    <row r="82" spans="1:15" x14ac:dyDescent="0.3">
      <c r="A82" s="65" t="s">
        <v>84</v>
      </c>
      <c r="C82" s="42" t="s">
        <v>87</v>
      </c>
    </row>
    <row r="83" spans="1:15" x14ac:dyDescent="0.3">
      <c r="A83" s="43" t="s">
        <v>61</v>
      </c>
      <c r="C83" s="80">
        <v>1</v>
      </c>
      <c r="D83" s="80"/>
      <c r="E83" s="78"/>
      <c r="F83" s="13"/>
      <c r="H83" s="40"/>
      <c r="N83" s="40"/>
    </row>
    <row r="84" spans="1:15" x14ac:dyDescent="0.3">
      <c r="A84" s="43" t="s">
        <v>62</v>
      </c>
      <c r="C84" s="80" t="s">
        <v>85</v>
      </c>
      <c r="D84" s="80"/>
      <c r="E84" s="78"/>
      <c r="F84" s="13"/>
      <c r="H84" s="40"/>
      <c r="N84" s="40"/>
    </row>
    <row r="85" spans="1:15" x14ac:dyDescent="0.3">
      <c r="A85" s="43" t="s">
        <v>63</v>
      </c>
      <c r="C85" s="80">
        <v>1</v>
      </c>
      <c r="D85" s="80"/>
      <c r="E85" s="78"/>
      <c r="F85" s="13"/>
      <c r="H85" s="40"/>
      <c r="N85" s="40"/>
    </row>
    <row r="86" spans="1:15" x14ac:dyDescent="0.3">
      <c r="A86" s="43" t="s">
        <v>64</v>
      </c>
      <c r="C86" s="78">
        <v>0</v>
      </c>
      <c r="D86" s="78"/>
      <c r="E86" s="78"/>
      <c r="F86" s="13"/>
      <c r="H86" s="40"/>
      <c r="N86" s="40"/>
    </row>
    <row r="87" spans="1:15" x14ac:dyDescent="0.3">
      <c r="A87" s="44" t="s">
        <v>65</v>
      </c>
      <c r="C87" s="78">
        <f>MAX(0, SUM(C$50:H$50)-C86)</f>
        <v>200</v>
      </c>
      <c r="D87" s="78"/>
      <c r="E87" s="78"/>
      <c r="F87" s="13"/>
      <c r="H87" s="40"/>
      <c r="N87" s="40"/>
    </row>
    <row r="88" spans="1:15" x14ac:dyDescent="0.3">
      <c r="A88" s="43" t="s">
        <v>0</v>
      </c>
      <c r="C88" s="78">
        <v>10</v>
      </c>
      <c r="D88" s="78"/>
      <c r="E88" s="78"/>
      <c r="F88" s="13"/>
      <c r="H88" s="40"/>
      <c r="N88" s="40"/>
    </row>
    <row r="89" spans="1:15" x14ac:dyDescent="0.3">
      <c r="A89" s="44" t="s">
        <v>66</v>
      </c>
      <c r="C89" s="78">
        <f>IF(C88="Unlimited", C87, MIN(C87, C88))</f>
        <v>10</v>
      </c>
      <c r="D89" s="78"/>
      <c r="E89" s="78"/>
      <c r="F89" s="13"/>
      <c r="H89" s="40"/>
      <c r="N89" s="40"/>
    </row>
    <row r="90" spans="1:15" x14ac:dyDescent="0.3">
      <c r="A90" s="43" t="s">
        <v>71</v>
      </c>
      <c r="C90" s="79">
        <v>1</v>
      </c>
      <c r="D90" s="79"/>
      <c r="E90" s="79"/>
      <c r="F90" s="13"/>
      <c r="H90" s="40"/>
      <c r="N90" s="40"/>
    </row>
    <row r="91" spans="1:15" ht="28.8" x14ac:dyDescent="0.3">
      <c r="A91" s="44" t="s">
        <v>72</v>
      </c>
      <c r="C91" s="78">
        <f>C90*C89</f>
        <v>10</v>
      </c>
      <c r="D91" s="78"/>
      <c r="E91" s="78"/>
      <c r="F91" s="13"/>
      <c r="H91" s="40"/>
      <c r="N91" s="40"/>
    </row>
    <row r="92" spans="1:15" x14ac:dyDescent="0.3">
      <c r="A92" s="43" t="s">
        <v>3</v>
      </c>
      <c r="C92" s="91"/>
      <c r="D92" s="91"/>
      <c r="E92" s="91"/>
      <c r="F92" s="13"/>
      <c r="H92" s="40"/>
      <c r="N92" s="40"/>
    </row>
    <row r="93" spans="1:15" x14ac:dyDescent="0.3">
      <c r="A93" s="43" t="s">
        <v>67</v>
      </c>
      <c r="C93" s="91"/>
      <c r="D93" s="91"/>
      <c r="E93" s="91"/>
      <c r="F93" s="13"/>
      <c r="H93" s="40"/>
      <c r="N93" s="40"/>
    </row>
    <row r="94" spans="1:15" ht="28.8" x14ac:dyDescent="0.3">
      <c r="A94" s="45" t="s">
        <v>68</v>
      </c>
      <c r="C94" s="78">
        <f>MIN(C91,IF(OR(C93="Unlimited",C93=""),10^18,C93))</f>
        <v>10</v>
      </c>
      <c r="D94" s="78"/>
      <c r="E94" s="78"/>
      <c r="F94" s="13"/>
      <c r="H94" s="40"/>
      <c r="N94" s="40"/>
    </row>
    <row r="95" spans="1:15" x14ac:dyDescent="0.3">
      <c r="A95" s="46" t="s">
        <v>69</v>
      </c>
      <c r="C95" s="13">
        <f>((SUM($C$50:$H$50)-$C94)*C$50/SUM($C$50:$H$50))</f>
        <v>47.5</v>
      </c>
      <c r="D95" s="13">
        <f t="shared" ref="D95:H95" si="12">((SUM($C$50:$H$50)-$C94)*D$50/SUM($C$50:$H$50))</f>
        <v>23.75</v>
      </c>
      <c r="E95" s="13">
        <f t="shared" si="12"/>
        <v>23.75</v>
      </c>
      <c r="F95" s="13">
        <f t="shared" si="12"/>
        <v>47.5</v>
      </c>
      <c r="G95" s="13">
        <f t="shared" si="12"/>
        <v>23.75</v>
      </c>
      <c r="H95" s="13">
        <f t="shared" si="12"/>
        <v>23.75</v>
      </c>
      <c r="I95" s="9">
        <f>I$50</f>
        <v>50</v>
      </c>
      <c r="J95" s="9">
        <f t="shared" ref="J95:N95" si="13">J$50</f>
        <v>25</v>
      </c>
      <c r="K95" s="9">
        <f t="shared" si="13"/>
        <v>25</v>
      </c>
      <c r="L95" s="9">
        <f t="shared" si="13"/>
        <v>50</v>
      </c>
      <c r="M95" s="9">
        <f t="shared" si="13"/>
        <v>25</v>
      </c>
      <c r="N95" s="9">
        <f t="shared" si="13"/>
        <v>25</v>
      </c>
      <c r="O95" s="2">
        <f>SUM(C95:N95)</f>
        <v>390</v>
      </c>
    </row>
    <row r="96" spans="1:15" x14ac:dyDescent="0.3">
      <c r="A96" s="66"/>
      <c r="C96" s="13"/>
      <c r="D96" s="13"/>
      <c r="E96" s="13"/>
      <c r="H96" s="13"/>
      <c r="N96" s="13"/>
    </row>
    <row r="97" spans="1:15" x14ac:dyDescent="0.3">
      <c r="A97" s="65" t="s">
        <v>86</v>
      </c>
      <c r="C97" s="42" t="s">
        <v>79</v>
      </c>
      <c r="F97" s="42"/>
      <c r="H97" s="42" t="s">
        <v>88</v>
      </c>
    </row>
    <row r="98" spans="1:15" x14ac:dyDescent="0.3">
      <c r="A98" s="43" t="s">
        <v>61</v>
      </c>
      <c r="C98" s="80">
        <v>1</v>
      </c>
      <c r="D98" s="80"/>
      <c r="E98" s="78"/>
      <c r="F98" s="80">
        <v>1</v>
      </c>
      <c r="G98" s="80"/>
      <c r="H98" s="78"/>
      <c r="N98" s="40"/>
    </row>
    <row r="99" spans="1:15" x14ac:dyDescent="0.3">
      <c r="A99" s="43" t="s">
        <v>62</v>
      </c>
      <c r="C99" s="80" t="s">
        <v>70</v>
      </c>
      <c r="D99" s="80"/>
      <c r="E99" s="78"/>
      <c r="F99" s="80" t="s">
        <v>70</v>
      </c>
      <c r="G99" s="80"/>
      <c r="H99" s="78"/>
      <c r="N99" s="40"/>
    </row>
    <row r="100" spans="1:15" x14ac:dyDescent="0.3">
      <c r="A100" s="43" t="s">
        <v>63</v>
      </c>
      <c r="C100" s="80">
        <v>1</v>
      </c>
      <c r="D100" s="80"/>
      <c r="E100" s="78"/>
      <c r="F100" s="80">
        <v>1</v>
      </c>
      <c r="G100" s="80"/>
      <c r="H100" s="78"/>
      <c r="N100" s="40"/>
    </row>
    <row r="101" spans="1:15" x14ac:dyDescent="0.3">
      <c r="A101" s="43" t="s">
        <v>64</v>
      </c>
      <c r="C101" s="78">
        <v>0</v>
      </c>
      <c r="D101" s="78"/>
      <c r="E101" s="78"/>
      <c r="F101" s="78">
        <v>0</v>
      </c>
      <c r="G101" s="78"/>
      <c r="H101" s="78"/>
      <c r="N101" s="40"/>
    </row>
    <row r="102" spans="1:15" x14ac:dyDescent="0.3">
      <c r="A102" s="44" t="s">
        <v>65</v>
      </c>
      <c r="C102" s="78">
        <f>MAX(0, SUM(C$50:E$50)-C101)</f>
        <v>100</v>
      </c>
      <c r="D102" s="78"/>
      <c r="E102" s="78"/>
      <c r="F102" s="78">
        <f>MAX(0, SUM(F$50:H$50)-F101)</f>
        <v>100</v>
      </c>
      <c r="G102" s="78"/>
      <c r="H102" s="78"/>
      <c r="N102" s="40"/>
    </row>
    <row r="103" spans="1:15" x14ac:dyDescent="0.3">
      <c r="A103" s="43" t="s">
        <v>0</v>
      </c>
      <c r="C103" s="78">
        <v>10</v>
      </c>
      <c r="D103" s="78"/>
      <c r="E103" s="78"/>
      <c r="F103" s="78">
        <v>10</v>
      </c>
      <c r="G103" s="78"/>
      <c r="H103" s="78"/>
      <c r="N103" s="40"/>
    </row>
    <row r="104" spans="1:15" x14ac:dyDescent="0.3">
      <c r="A104" s="44" t="s">
        <v>66</v>
      </c>
      <c r="C104" s="78">
        <f>IF(C103="Unlimited", C102, MIN(C102, C103))</f>
        <v>10</v>
      </c>
      <c r="D104" s="78"/>
      <c r="E104" s="78"/>
      <c r="F104" s="78">
        <f>IF(F103="Unlimited", F102, MIN(F102, F103))</f>
        <v>10</v>
      </c>
      <c r="G104" s="78"/>
      <c r="H104" s="78"/>
      <c r="N104" s="40"/>
    </row>
    <row r="105" spans="1:15" x14ac:dyDescent="0.3">
      <c r="A105" s="43" t="s">
        <v>71</v>
      </c>
      <c r="C105" s="79">
        <v>1</v>
      </c>
      <c r="D105" s="79"/>
      <c r="E105" s="79"/>
      <c r="F105" s="79">
        <v>1</v>
      </c>
      <c r="G105" s="79"/>
      <c r="H105" s="79"/>
      <c r="N105" s="40"/>
    </row>
    <row r="106" spans="1:15" ht="28.8" x14ac:dyDescent="0.3">
      <c r="A106" s="44" t="s">
        <v>72</v>
      </c>
      <c r="C106" s="78">
        <f>C105*C104</f>
        <v>10</v>
      </c>
      <c r="D106" s="78"/>
      <c r="E106" s="78"/>
      <c r="F106" s="78">
        <f>F105*F104</f>
        <v>10</v>
      </c>
      <c r="G106" s="78"/>
      <c r="H106" s="78"/>
      <c r="N106" s="40"/>
    </row>
    <row r="107" spans="1:15" x14ac:dyDescent="0.3">
      <c r="A107" s="43" t="s">
        <v>3</v>
      </c>
      <c r="C107" s="91"/>
      <c r="D107" s="91"/>
      <c r="E107" s="91"/>
      <c r="F107" s="91"/>
      <c r="G107" s="91"/>
      <c r="H107" s="91"/>
      <c r="N107" s="40"/>
    </row>
    <row r="108" spans="1:15" x14ac:dyDescent="0.3">
      <c r="A108" s="43" t="s">
        <v>67</v>
      </c>
      <c r="C108" s="91"/>
      <c r="D108" s="91"/>
      <c r="E108" s="91"/>
      <c r="F108" s="91"/>
      <c r="G108" s="91"/>
      <c r="H108" s="91"/>
      <c r="N108" s="40"/>
    </row>
    <row r="109" spans="1:15" ht="28.8" x14ac:dyDescent="0.3">
      <c r="A109" s="45" t="s">
        <v>68</v>
      </c>
      <c r="C109" s="78">
        <f>MIN(C106,IF(OR(C108="Unlimited",C108=""),10^18,C108))</f>
        <v>10</v>
      </c>
      <c r="D109" s="78"/>
      <c r="E109" s="78"/>
      <c r="F109" s="78">
        <f>MIN(F106,IF(OR(F108="Unlimited",F108=""),10^18,F108))</f>
        <v>10</v>
      </c>
      <c r="G109" s="78"/>
      <c r="H109" s="78"/>
      <c r="N109" s="40"/>
    </row>
    <row r="110" spans="1:15" x14ac:dyDescent="0.3">
      <c r="A110" s="46" t="s">
        <v>69</v>
      </c>
      <c r="C110" s="13">
        <f>((SUM($C$50:$E$50)-$C$109)*C$50/SUM($C$50:$E$50))</f>
        <v>45</v>
      </c>
      <c r="D110" s="13">
        <f t="shared" ref="D110:E110" si="14">((SUM($C$50:$E$50)-$C$109)*D$50/SUM($C$50:$E$50))</f>
        <v>22.5</v>
      </c>
      <c r="E110" s="13">
        <f t="shared" si="14"/>
        <v>22.5</v>
      </c>
      <c r="F110" s="13">
        <f>((SUM($F$50:$H$50)-$F106)*F$50/SUM($F$50:$H$50))</f>
        <v>45</v>
      </c>
      <c r="G110" s="13">
        <f t="shared" ref="G110:H110" si="15">((SUM($F$50:$H$50)-$F106)*G$50/SUM($F$50:$H$50))</f>
        <v>22.5</v>
      </c>
      <c r="H110" s="13">
        <f t="shared" si="15"/>
        <v>22.5</v>
      </c>
      <c r="I110" s="9">
        <f>I$50</f>
        <v>50</v>
      </c>
      <c r="J110" s="9">
        <f t="shared" ref="J110:N110" si="16">J$50</f>
        <v>25</v>
      </c>
      <c r="K110" s="9">
        <f t="shared" si="16"/>
        <v>25</v>
      </c>
      <c r="L110" s="9">
        <f t="shared" si="16"/>
        <v>50</v>
      </c>
      <c r="M110" s="9">
        <f t="shared" si="16"/>
        <v>25</v>
      </c>
      <c r="N110" s="9">
        <f t="shared" si="16"/>
        <v>25</v>
      </c>
      <c r="O110" s="2">
        <f>SUM(C110:N110)</f>
        <v>380</v>
      </c>
    </row>
    <row r="111" spans="1:15" x14ac:dyDescent="0.3">
      <c r="A111" s="66"/>
      <c r="C111" s="13"/>
      <c r="D111" s="42" t="s">
        <v>87</v>
      </c>
      <c r="E111" s="13"/>
      <c r="H111" s="13"/>
      <c r="K111" s="2"/>
      <c r="L111" s="42" t="s">
        <v>89</v>
      </c>
      <c r="N111" s="13"/>
    </row>
    <row r="112" spans="1:15" x14ac:dyDescent="0.3">
      <c r="A112" s="43" t="s">
        <v>61</v>
      </c>
      <c r="C112" s="80">
        <v>1</v>
      </c>
      <c r="D112" s="80"/>
      <c r="E112" s="78"/>
      <c r="F112" s="80"/>
      <c r="G112" s="80"/>
      <c r="H112" s="78"/>
      <c r="I112" s="80">
        <v>1</v>
      </c>
      <c r="J112" s="80"/>
      <c r="K112" s="78"/>
      <c r="N112" s="40"/>
    </row>
    <row r="113" spans="1:15" x14ac:dyDescent="0.3">
      <c r="A113" s="43" t="s">
        <v>62</v>
      </c>
      <c r="C113" s="80" t="s">
        <v>85</v>
      </c>
      <c r="D113" s="80"/>
      <c r="E113" s="78"/>
      <c r="F113" s="80"/>
      <c r="G113" s="80"/>
      <c r="H113" s="78"/>
      <c r="I113" s="80" t="s">
        <v>83</v>
      </c>
      <c r="J113" s="80"/>
      <c r="K113" s="78"/>
      <c r="N113" s="40"/>
    </row>
    <row r="114" spans="1:15" x14ac:dyDescent="0.3">
      <c r="A114" s="43" t="s">
        <v>63</v>
      </c>
      <c r="C114" s="80">
        <v>1</v>
      </c>
      <c r="D114" s="80"/>
      <c r="E114" s="78"/>
      <c r="F114" s="80"/>
      <c r="G114" s="80"/>
      <c r="H114" s="78"/>
      <c r="I114" s="80">
        <v>1</v>
      </c>
      <c r="J114" s="80"/>
      <c r="K114" s="78"/>
      <c r="N114" s="40"/>
    </row>
    <row r="115" spans="1:15" x14ac:dyDescent="0.3">
      <c r="A115" s="43" t="s">
        <v>64</v>
      </c>
      <c r="C115" s="78">
        <v>0</v>
      </c>
      <c r="D115" s="78"/>
      <c r="E115" s="78"/>
      <c r="F115" s="78"/>
      <c r="G115" s="78"/>
      <c r="H115" s="78"/>
      <c r="I115" s="78">
        <v>0</v>
      </c>
      <c r="J115" s="78"/>
      <c r="K115" s="78"/>
      <c r="N115" s="40"/>
    </row>
    <row r="116" spans="1:15" x14ac:dyDescent="0.3">
      <c r="A116" s="44" t="s">
        <v>65</v>
      </c>
      <c r="C116" s="78">
        <f>MAX(0, SUM(C$110:H$110)-C115)</f>
        <v>180</v>
      </c>
      <c r="D116" s="78"/>
      <c r="E116" s="78"/>
      <c r="F116" s="78"/>
      <c r="G116" s="78"/>
      <c r="H116" s="78"/>
      <c r="I116" s="78">
        <f>MAX(0, SUM(I$110:N$110)-I115)</f>
        <v>200</v>
      </c>
      <c r="J116" s="78"/>
      <c r="K116" s="78"/>
      <c r="N116" s="40"/>
    </row>
    <row r="117" spans="1:15" x14ac:dyDescent="0.3">
      <c r="A117" s="43" t="s">
        <v>0</v>
      </c>
      <c r="C117" s="78">
        <v>10</v>
      </c>
      <c r="D117" s="78"/>
      <c r="E117" s="78"/>
      <c r="F117" s="78"/>
      <c r="G117" s="78"/>
      <c r="H117" s="78"/>
      <c r="I117" s="78">
        <v>10</v>
      </c>
      <c r="J117" s="78"/>
      <c r="K117" s="78"/>
      <c r="N117" s="40"/>
    </row>
    <row r="118" spans="1:15" x14ac:dyDescent="0.3">
      <c r="A118" s="44" t="s">
        <v>66</v>
      </c>
      <c r="C118" s="78">
        <f>IF(C117="Unlimited", C116, MIN(C116, C117))</f>
        <v>10</v>
      </c>
      <c r="D118" s="78"/>
      <c r="E118" s="78"/>
      <c r="F118" s="78"/>
      <c r="G118" s="78"/>
      <c r="H118" s="78"/>
      <c r="I118" s="78">
        <f>IF(I117="Unlimited", I116, MIN(I116, I117))</f>
        <v>10</v>
      </c>
      <c r="J118" s="78"/>
      <c r="K118" s="78"/>
      <c r="N118" s="40"/>
    </row>
    <row r="119" spans="1:15" x14ac:dyDescent="0.3">
      <c r="A119" s="43" t="s">
        <v>71</v>
      </c>
      <c r="C119" s="79">
        <v>1</v>
      </c>
      <c r="D119" s="79"/>
      <c r="E119" s="79"/>
      <c r="F119" s="79"/>
      <c r="G119" s="79"/>
      <c r="H119" s="79"/>
      <c r="I119" s="79">
        <v>1</v>
      </c>
      <c r="J119" s="79"/>
      <c r="K119" s="79"/>
      <c r="N119" s="40"/>
    </row>
    <row r="120" spans="1:15" ht="28.8" x14ac:dyDescent="0.3">
      <c r="A120" s="44" t="s">
        <v>72</v>
      </c>
      <c r="C120" s="78">
        <f>C119*C118</f>
        <v>10</v>
      </c>
      <c r="D120" s="78"/>
      <c r="E120" s="78"/>
      <c r="F120" s="78"/>
      <c r="G120" s="78"/>
      <c r="H120" s="78"/>
      <c r="I120" s="78">
        <f>I119*I118</f>
        <v>10</v>
      </c>
      <c r="J120" s="78"/>
      <c r="K120" s="78"/>
      <c r="N120" s="40"/>
    </row>
    <row r="121" spans="1:15" x14ac:dyDescent="0.3">
      <c r="A121" s="43" t="s">
        <v>3</v>
      </c>
      <c r="C121" s="91"/>
      <c r="D121" s="91"/>
      <c r="E121" s="91"/>
      <c r="F121" s="91"/>
      <c r="G121" s="91"/>
      <c r="H121" s="91"/>
      <c r="I121" s="91"/>
      <c r="J121" s="91"/>
      <c r="K121" s="91"/>
      <c r="N121" s="40"/>
    </row>
    <row r="122" spans="1:15" x14ac:dyDescent="0.3">
      <c r="A122" s="43" t="s">
        <v>67</v>
      </c>
      <c r="C122" s="91"/>
      <c r="D122" s="91"/>
      <c r="E122" s="91"/>
      <c r="F122" s="91"/>
      <c r="G122" s="91"/>
      <c r="H122" s="91"/>
      <c r="I122" s="91"/>
      <c r="J122" s="91"/>
      <c r="K122" s="91"/>
      <c r="N122" s="40"/>
    </row>
    <row r="123" spans="1:15" ht="28.8" x14ac:dyDescent="0.3">
      <c r="A123" s="45" t="s">
        <v>68</v>
      </c>
      <c r="C123" s="78">
        <f>MIN(C120,IF(OR(C122="Unlimited",C122=""),10^18,C122))</f>
        <v>10</v>
      </c>
      <c r="D123" s="78"/>
      <c r="E123" s="78"/>
      <c r="F123" s="78"/>
      <c r="G123" s="78"/>
      <c r="H123" s="78"/>
      <c r="I123" s="78">
        <f>MIN(I120,IF(OR(I122="Unlimited",I122=""),10^18,I122))</f>
        <v>10</v>
      </c>
      <c r="J123" s="78"/>
      <c r="K123" s="78"/>
      <c r="N123" s="40"/>
    </row>
    <row r="124" spans="1:15" x14ac:dyDescent="0.3">
      <c r="A124" s="46" t="s">
        <v>69</v>
      </c>
      <c r="C124" s="13">
        <f>((SUM($C$110:$H$110)-$C123)*C$110/SUM($C$110:$H$110))</f>
        <v>42.5</v>
      </c>
      <c r="D124" s="13">
        <f t="shared" ref="D124:H124" si="17">((SUM($C$110:$H$110)-$C123)*D$110/SUM($C$110:$H$110))</f>
        <v>21.25</v>
      </c>
      <c r="E124" s="13">
        <f t="shared" si="17"/>
        <v>21.25</v>
      </c>
      <c r="F124" s="13">
        <f t="shared" si="17"/>
        <v>42.5</v>
      </c>
      <c r="G124" s="13">
        <f t="shared" si="17"/>
        <v>21.25</v>
      </c>
      <c r="H124" s="13">
        <f t="shared" si="17"/>
        <v>21.25</v>
      </c>
      <c r="I124" s="13">
        <f>((SUM($I$110:$N$110)-$I123)*I$110/SUM($I$110:$N$110))</f>
        <v>47.5</v>
      </c>
      <c r="J124" s="13">
        <f t="shared" ref="J124:N124" si="18">((SUM($I$110:$N$110)-$I123)*J$110/SUM($I$110:$N$110))</f>
        <v>23.75</v>
      </c>
      <c r="K124" s="13">
        <f t="shared" si="18"/>
        <v>23.75</v>
      </c>
      <c r="L124" s="13">
        <f t="shared" si="18"/>
        <v>47.5</v>
      </c>
      <c r="M124" s="13">
        <f t="shared" si="18"/>
        <v>23.75</v>
      </c>
      <c r="N124" s="13">
        <f t="shared" si="18"/>
        <v>23.75</v>
      </c>
      <c r="O124" s="2">
        <f>SUM(C124:N124)</f>
        <v>360</v>
      </c>
    </row>
    <row r="125" spans="1:15" x14ac:dyDescent="0.3">
      <c r="A125" s="66"/>
      <c r="C125" s="13"/>
      <c r="D125" s="13"/>
      <c r="E125" s="13"/>
      <c r="H125" s="13"/>
      <c r="N125" s="13"/>
    </row>
    <row r="126" spans="1:15" x14ac:dyDescent="0.3">
      <c r="A126" s="65" t="s">
        <v>91</v>
      </c>
      <c r="B126" s="4" t="s">
        <v>90</v>
      </c>
    </row>
    <row r="127" spans="1:15" x14ac:dyDescent="0.3">
      <c r="A127" s="43" t="s">
        <v>61</v>
      </c>
      <c r="N127" s="40"/>
      <c r="O127" s="2">
        <v>1</v>
      </c>
    </row>
    <row r="128" spans="1:15" x14ac:dyDescent="0.3">
      <c r="A128" s="43" t="s">
        <v>62</v>
      </c>
      <c r="N128" s="40"/>
      <c r="O128" s="50" t="s">
        <v>77</v>
      </c>
    </row>
    <row r="129" spans="1:17" x14ac:dyDescent="0.3">
      <c r="A129" s="43" t="s">
        <v>63</v>
      </c>
      <c r="N129" s="40"/>
      <c r="O129" s="2">
        <v>1</v>
      </c>
    </row>
    <row r="130" spans="1:17" x14ac:dyDescent="0.3">
      <c r="A130" s="43" t="s">
        <v>64</v>
      </c>
      <c r="N130" s="40"/>
      <c r="O130" s="2">
        <v>50</v>
      </c>
    </row>
    <row r="131" spans="1:17" x14ac:dyDescent="0.3">
      <c r="A131" s="44" t="s">
        <v>65</v>
      </c>
      <c r="N131" s="40"/>
      <c r="O131" s="6">
        <f>MAX(0, O50-O130)</f>
        <v>350</v>
      </c>
      <c r="P131" s="6"/>
      <c r="Q131" s="6"/>
    </row>
    <row r="132" spans="1:17" x14ac:dyDescent="0.3">
      <c r="A132" s="43" t="s">
        <v>0</v>
      </c>
      <c r="N132" s="40"/>
      <c r="O132" s="2">
        <v>1000</v>
      </c>
      <c r="Q132" s="6"/>
    </row>
    <row r="133" spans="1:17" x14ac:dyDescent="0.3">
      <c r="A133" s="44" t="s">
        <v>66</v>
      </c>
      <c r="N133" s="40"/>
      <c r="O133" s="6">
        <f>IF(O132="Unlimited", O131, MIN(O131, O132))</f>
        <v>350</v>
      </c>
      <c r="P133" s="6"/>
      <c r="Q133" s="6"/>
    </row>
    <row r="134" spans="1:17" x14ac:dyDescent="0.3">
      <c r="A134" s="43" t="s">
        <v>71</v>
      </c>
      <c r="N134" s="40"/>
      <c r="O134" s="48">
        <v>1</v>
      </c>
      <c r="Q134" s="6"/>
    </row>
    <row r="135" spans="1:17" ht="28.8" x14ac:dyDescent="0.3">
      <c r="A135" s="44" t="s">
        <v>72</v>
      </c>
      <c r="N135" s="40"/>
      <c r="O135" s="2">
        <f>O134*O133</f>
        <v>350</v>
      </c>
    </row>
    <row r="136" spans="1:17" x14ac:dyDescent="0.3">
      <c r="A136" s="43" t="s">
        <v>3</v>
      </c>
      <c r="N136" s="40"/>
    </row>
    <row r="137" spans="1:17" x14ac:dyDescent="0.3">
      <c r="A137" s="43" t="s">
        <v>67</v>
      </c>
      <c r="N137" s="40"/>
    </row>
    <row r="138" spans="1:17" ht="28.8" x14ac:dyDescent="0.3">
      <c r="A138" s="45" t="s">
        <v>74</v>
      </c>
      <c r="N138" s="40"/>
      <c r="O138" s="6">
        <f>MIN(O135,IF(OR(O137="Unlimited",O137=""),10^18,O137))</f>
        <v>350</v>
      </c>
      <c r="P138" s="6"/>
      <c r="Q138" s="6"/>
    </row>
    <row r="139" spans="1:17" x14ac:dyDescent="0.3">
      <c r="A139" s="44" t="s">
        <v>75</v>
      </c>
      <c r="C139" s="52">
        <f>$O$138*C$50/$O$50</f>
        <v>43.75</v>
      </c>
      <c r="D139" s="52">
        <f t="shared" ref="D139:N139" si="19">$O$138*D$50/$O$50</f>
        <v>21.875</v>
      </c>
      <c r="E139" s="52">
        <f t="shared" si="19"/>
        <v>21.875</v>
      </c>
      <c r="F139" s="52">
        <f t="shared" si="19"/>
        <v>43.75</v>
      </c>
      <c r="G139" s="52">
        <f t="shared" si="19"/>
        <v>21.875</v>
      </c>
      <c r="H139" s="52">
        <f t="shared" si="19"/>
        <v>21.875</v>
      </c>
      <c r="I139" s="52">
        <f t="shared" si="19"/>
        <v>43.75</v>
      </c>
      <c r="J139" s="52">
        <f t="shared" si="19"/>
        <v>21.875</v>
      </c>
      <c r="K139" s="52">
        <f t="shared" si="19"/>
        <v>21.875</v>
      </c>
      <c r="L139" s="52">
        <f t="shared" si="19"/>
        <v>43.75</v>
      </c>
      <c r="M139" s="52">
        <f t="shared" si="19"/>
        <v>21.875</v>
      </c>
      <c r="N139" s="52">
        <f t="shared" si="19"/>
        <v>21.875</v>
      </c>
      <c r="O139" s="49">
        <f>SUM(C139:N139)</f>
        <v>350</v>
      </c>
    </row>
    <row r="140" spans="1:17" x14ac:dyDescent="0.3">
      <c r="A140" s="46" t="s">
        <v>69</v>
      </c>
      <c r="C140" s="67">
        <f>$O$140*C50/$O$50</f>
        <v>6.25</v>
      </c>
      <c r="D140" s="67">
        <f t="shared" ref="D140:N140" si="20">$O$140*D50/$O$50</f>
        <v>3.125</v>
      </c>
      <c r="E140" s="67">
        <f t="shared" si="20"/>
        <v>3.125</v>
      </c>
      <c r="F140" s="67">
        <f t="shared" si="20"/>
        <v>6.25</v>
      </c>
      <c r="G140" s="67">
        <f t="shared" si="20"/>
        <v>3.125</v>
      </c>
      <c r="H140" s="67">
        <f t="shared" si="20"/>
        <v>3.125</v>
      </c>
      <c r="I140" s="67">
        <f t="shared" si="20"/>
        <v>6.25</v>
      </c>
      <c r="J140" s="67">
        <f t="shared" si="20"/>
        <v>3.125</v>
      </c>
      <c r="K140" s="67">
        <f t="shared" si="20"/>
        <v>3.125</v>
      </c>
      <c r="L140" s="67">
        <f t="shared" si="20"/>
        <v>6.25</v>
      </c>
      <c r="M140" s="67">
        <f t="shared" si="20"/>
        <v>3.125</v>
      </c>
      <c r="N140" s="67">
        <f t="shared" si="20"/>
        <v>3.125</v>
      </c>
      <c r="O140" s="2">
        <f>O50-O138</f>
        <v>50</v>
      </c>
    </row>
    <row r="141" spans="1:17" x14ac:dyDescent="0.3">
      <c r="A141" s="66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</row>
    <row r="142" spans="1:17" x14ac:dyDescent="0.3">
      <c r="A142" s="65" t="s">
        <v>92</v>
      </c>
      <c r="B142" s="4" t="s">
        <v>130</v>
      </c>
    </row>
    <row r="143" spans="1:17" x14ac:dyDescent="0.3">
      <c r="A143" s="43" t="s">
        <v>61</v>
      </c>
      <c r="B143" s="4" t="s">
        <v>131</v>
      </c>
      <c r="N143" s="40"/>
      <c r="O143" s="2">
        <v>1</v>
      </c>
      <c r="P143" s="2">
        <v>1</v>
      </c>
    </row>
    <row r="144" spans="1:17" x14ac:dyDescent="0.3">
      <c r="A144" s="43" t="s">
        <v>62</v>
      </c>
      <c r="N144" s="40"/>
      <c r="O144" s="50" t="s">
        <v>77</v>
      </c>
      <c r="P144" s="50" t="s">
        <v>77</v>
      </c>
    </row>
    <row r="145" spans="1:17" x14ac:dyDescent="0.3">
      <c r="A145" s="43" t="s">
        <v>63</v>
      </c>
      <c r="N145" s="40"/>
      <c r="O145" s="2">
        <v>1</v>
      </c>
      <c r="P145" s="2">
        <v>2</v>
      </c>
    </row>
    <row r="146" spans="1:17" x14ac:dyDescent="0.3">
      <c r="A146" s="43" t="s">
        <v>64</v>
      </c>
      <c r="N146" s="40"/>
      <c r="O146" s="2">
        <v>0</v>
      </c>
      <c r="P146" s="2">
        <v>0</v>
      </c>
    </row>
    <row r="147" spans="1:17" x14ac:dyDescent="0.3">
      <c r="A147" s="44" t="s">
        <v>65</v>
      </c>
      <c r="N147" s="40"/>
      <c r="O147" s="6">
        <f>MAX(0, O50-O146)</f>
        <v>400</v>
      </c>
      <c r="P147" s="6">
        <f>MAX(0, O50-P146)</f>
        <v>400</v>
      </c>
    </row>
    <row r="148" spans="1:17" x14ac:dyDescent="0.3">
      <c r="A148" s="43" t="s">
        <v>0</v>
      </c>
      <c r="N148" s="40"/>
      <c r="O148" s="2">
        <v>10</v>
      </c>
      <c r="P148" s="2">
        <v>10</v>
      </c>
    </row>
    <row r="149" spans="1:17" x14ac:dyDescent="0.3">
      <c r="A149" s="44" t="s">
        <v>66</v>
      </c>
      <c r="N149" s="40"/>
      <c r="O149" s="6">
        <f>IF(O148="Unlimited", O147, MIN(O147, O148))</f>
        <v>10</v>
      </c>
      <c r="P149" s="6">
        <f>IF(P148="Unlimited", P147, MIN(P147, P148))</f>
        <v>10</v>
      </c>
    </row>
    <row r="150" spans="1:17" x14ac:dyDescent="0.3">
      <c r="A150" s="43" t="s">
        <v>71</v>
      </c>
      <c r="N150" s="40"/>
      <c r="O150" s="48">
        <v>1</v>
      </c>
      <c r="P150" s="48">
        <v>1</v>
      </c>
    </row>
    <row r="151" spans="1:17" ht="28.8" x14ac:dyDescent="0.3">
      <c r="A151" s="44" t="s">
        <v>72</v>
      </c>
      <c r="N151" s="40"/>
      <c r="O151" s="2">
        <f>O150*O149</f>
        <v>10</v>
      </c>
      <c r="P151" s="2">
        <f>P150*P149</f>
        <v>10</v>
      </c>
    </row>
    <row r="152" spans="1:17" x14ac:dyDescent="0.3">
      <c r="A152" s="43" t="s">
        <v>3</v>
      </c>
      <c r="N152" s="40"/>
    </row>
    <row r="153" spans="1:17" x14ac:dyDescent="0.3">
      <c r="A153" s="43" t="s">
        <v>67</v>
      </c>
      <c r="N153" s="40"/>
    </row>
    <row r="154" spans="1:17" ht="28.8" x14ac:dyDescent="0.3">
      <c r="A154" s="45" t="s">
        <v>74</v>
      </c>
      <c r="N154" s="40"/>
      <c r="O154" s="6">
        <f>MIN(O151,IF(OR(O153="Unlimited",O153=""),10^18,O153))</f>
        <v>10</v>
      </c>
      <c r="P154" s="6">
        <f>MIN(P151,IF(OR(P153="Unlimited",P153=""),10^18,P153))</f>
        <v>10</v>
      </c>
      <c r="Q154" s="2">
        <f>SUM(O154:P154)</f>
        <v>20</v>
      </c>
    </row>
    <row r="155" spans="1:17" x14ac:dyDescent="0.3">
      <c r="A155" s="44" t="s">
        <v>75</v>
      </c>
      <c r="C155" s="52">
        <f>$O$154*C$50/$O$50</f>
        <v>1.25</v>
      </c>
      <c r="D155" s="52">
        <f t="shared" ref="D155:N155" si="21">$O$154*D$50/$O$50</f>
        <v>0.625</v>
      </c>
      <c r="E155" s="52">
        <f t="shared" si="21"/>
        <v>0.625</v>
      </c>
      <c r="F155" s="52">
        <f t="shared" si="21"/>
        <v>1.25</v>
      </c>
      <c r="G155" s="52">
        <f t="shared" si="21"/>
        <v>0.625</v>
      </c>
      <c r="H155" s="52">
        <f t="shared" si="21"/>
        <v>0.625</v>
      </c>
      <c r="I155" s="52">
        <f t="shared" si="21"/>
        <v>1.25</v>
      </c>
      <c r="J155" s="52">
        <f t="shared" si="21"/>
        <v>0.625</v>
      </c>
      <c r="K155" s="52">
        <f t="shared" si="21"/>
        <v>0.625</v>
      </c>
      <c r="L155" s="52">
        <f t="shared" si="21"/>
        <v>1.25</v>
      </c>
      <c r="M155" s="52">
        <f t="shared" si="21"/>
        <v>0.625</v>
      </c>
      <c r="N155" s="53">
        <f t="shared" si="21"/>
        <v>0.625</v>
      </c>
      <c r="O155" s="49">
        <f>SUM(C155:N155)</f>
        <v>10</v>
      </c>
    </row>
    <row r="156" spans="1:17" x14ac:dyDescent="0.3">
      <c r="A156" s="44" t="s">
        <v>76</v>
      </c>
      <c r="C156" s="52">
        <f>$P$154*C$50/$O$50</f>
        <v>1.25</v>
      </c>
      <c r="D156" s="52">
        <f t="shared" ref="D156:N156" si="22">$P$154*D$50/$O$50</f>
        <v>0.625</v>
      </c>
      <c r="E156" s="52">
        <f t="shared" si="22"/>
        <v>0.625</v>
      </c>
      <c r="F156" s="52">
        <f t="shared" si="22"/>
        <v>1.25</v>
      </c>
      <c r="G156" s="52">
        <f t="shared" si="22"/>
        <v>0.625</v>
      </c>
      <c r="H156" s="52">
        <f t="shared" si="22"/>
        <v>0.625</v>
      </c>
      <c r="I156" s="52">
        <f t="shared" si="22"/>
        <v>1.25</v>
      </c>
      <c r="J156" s="52">
        <f t="shared" si="22"/>
        <v>0.625</v>
      </c>
      <c r="K156" s="52">
        <f t="shared" si="22"/>
        <v>0.625</v>
      </c>
      <c r="L156" s="52">
        <f t="shared" si="22"/>
        <v>1.25</v>
      </c>
      <c r="M156" s="52">
        <f t="shared" si="22"/>
        <v>0.625</v>
      </c>
      <c r="N156" s="53">
        <f t="shared" si="22"/>
        <v>0.625</v>
      </c>
      <c r="O156" s="49">
        <f>SUM(C156:N156)</f>
        <v>10</v>
      </c>
    </row>
    <row r="157" spans="1:17" x14ac:dyDescent="0.3">
      <c r="A157" s="46" t="s">
        <v>69</v>
      </c>
      <c r="C157" s="54">
        <f>$O$157*C65/$O$65</f>
        <v>43.846153846153847</v>
      </c>
      <c r="D157" s="54">
        <f t="shared" ref="D157:N157" si="23">$O$157*D65/$O$65</f>
        <v>21.923076923076923</v>
      </c>
      <c r="E157" s="54">
        <f t="shared" si="23"/>
        <v>21.923076923076923</v>
      </c>
      <c r="F157" s="54">
        <f t="shared" si="23"/>
        <v>48.717948717948715</v>
      </c>
      <c r="G157" s="54">
        <f t="shared" si="23"/>
        <v>24.358974358974358</v>
      </c>
      <c r="H157" s="54">
        <f t="shared" si="23"/>
        <v>24.358974358974358</v>
      </c>
      <c r="I157" s="54">
        <f t="shared" si="23"/>
        <v>48.717948717948715</v>
      </c>
      <c r="J157" s="54">
        <f t="shared" si="23"/>
        <v>24.358974358974358</v>
      </c>
      <c r="K157" s="54">
        <f t="shared" si="23"/>
        <v>24.358974358974358</v>
      </c>
      <c r="L157" s="54">
        <f t="shared" si="23"/>
        <v>48.717948717948715</v>
      </c>
      <c r="M157" s="54">
        <f t="shared" si="23"/>
        <v>24.358974358974358</v>
      </c>
      <c r="N157" s="55">
        <f t="shared" si="23"/>
        <v>24.358974358974358</v>
      </c>
      <c r="O157" s="2">
        <f>O147-Q154</f>
        <v>380</v>
      </c>
    </row>
    <row r="159" spans="1:17" x14ac:dyDescent="0.3">
      <c r="A159" s="43" t="s">
        <v>61</v>
      </c>
      <c r="B159" s="4" t="s">
        <v>133</v>
      </c>
      <c r="N159" s="40"/>
      <c r="O159" s="2">
        <v>2</v>
      </c>
    </row>
    <row r="160" spans="1:17" x14ac:dyDescent="0.3">
      <c r="A160" s="43" t="s">
        <v>62</v>
      </c>
      <c r="N160" s="40"/>
      <c r="O160" s="50" t="s">
        <v>77</v>
      </c>
      <c r="P160" s="50"/>
    </row>
    <row r="161" spans="1:16" x14ac:dyDescent="0.3">
      <c r="A161" s="43" t="s">
        <v>63</v>
      </c>
      <c r="N161" s="40"/>
      <c r="O161" s="2">
        <v>1</v>
      </c>
    </row>
    <row r="162" spans="1:16" x14ac:dyDescent="0.3">
      <c r="A162" s="43" t="s">
        <v>64</v>
      </c>
      <c r="N162" s="40"/>
      <c r="O162" s="2">
        <v>0</v>
      </c>
    </row>
    <row r="163" spans="1:16" x14ac:dyDescent="0.3">
      <c r="A163" s="44" t="s">
        <v>65</v>
      </c>
      <c r="N163" s="40"/>
      <c r="O163" s="6">
        <f>MAX(0, O157-O162)</f>
        <v>380</v>
      </c>
      <c r="P163" s="6"/>
    </row>
    <row r="164" spans="1:16" x14ac:dyDescent="0.3">
      <c r="A164" s="43" t="s">
        <v>0</v>
      </c>
      <c r="N164" s="40"/>
      <c r="O164" s="2">
        <v>10</v>
      </c>
    </row>
    <row r="165" spans="1:16" x14ac:dyDescent="0.3">
      <c r="A165" s="44" t="s">
        <v>66</v>
      </c>
      <c r="N165" s="40"/>
      <c r="O165" s="6">
        <f>IF(O164="Unlimited", O163, MIN(O163, O164))</f>
        <v>10</v>
      </c>
      <c r="P165" s="6"/>
    </row>
    <row r="166" spans="1:16" x14ac:dyDescent="0.3">
      <c r="A166" s="43" t="s">
        <v>71</v>
      </c>
      <c r="N166" s="40"/>
      <c r="O166" s="48">
        <v>1</v>
      </c>
      <c r="P166" s="48"/>
    </row>
    <row r="167" spans="1:16" ht="28.8" x14ac:dyDescent="0.3">
      <c r="A167" s="44" t="s">
        <v>72</v>
      </c>
      <c r="N167" s="40"/>
      <c r="O167" s="2">
        <f>O166*O165</f>
        <v>10</v>
      </c>
    </row>
    <row r="168" spans="1:16" x14ac:dyDescent="0.3">
      <c r="A168" s="43" t="s">
        <v>3</v>
      </c>
      <c r="N168" s="40"/>
    </row>
    <row r="169" spans="1:16" x14ac:dyDescent="0.3">
      <c r="A169" s="43" t="s">
        <v>67</v>
      </c>
      <c r="N169" s="40"/>
    </row>
    <row r="170" spans="1:16" ht="28.8" x14ac:dyDescent="0.3">
      <c r="A170" s="45" t="s">
        <v>74</v>
      </c>
      <c r="N170" s="40"/>
      <c r="O170" s="6">
        <f>MIN(O167,IF(OR(O169="Unlimited",O169=""),10^18,O169))</f>
        <v>10</v>
      </c>
      <c r="P170" s="6"/>
    </row>
    <row r="171" spans="1:16" x14ac:dyDescent="0.3">
      <c r="A171" s="44" t="s">
        <v>75</v>
      </c>
      <c r="C171" s="52">
        <f>$O$170*C$36/$O$36</f>
        <v>1.25</v>
      </c>
      <c r="D171" s="52">
        <f t="shared" ref="D171:N171" si="24">$O$170*D$36/$O$36</f>
        <v>0.625</v>
      </c>
      <c r="E171" s="52">
        <f t="shared" si="24"/>
        <v>0.625</v>
      </c>
      <c r="F171" s="52">
        <f t="shared" si="24"/>
        <v>1.25</v>
      </c>
      <c r="G171" s="52">
        <f t="shared" si="24"/>
        <v>0.625</v>
      </c>
      <c r="H171" s="52">
        <f t="shared" si="24"/>
        <v>0.625</v>
      </c>
      <c r="I171" s="52">
        <f t="shared" si="24"/>
        <v>1.25</v>
      </c>
      <c r="J171" s="52">
        <f t="shared" si="24"/>
        <v>0.625</v>
      </c>
      <c r="K171" s="52">
        <f t="shared" si="24"/>
        <v>0.625</v>
      </c>
      <c r="L171" s="52">
        <f t="shared" si="24"/>
        <v>1.25</v>
      </c>
      <c r="M171" s="52">
        <f t="shared" si="24"/>
        <v>0.625</v>
      </c>
      <c r="N171" s="52">
        <f t="shared" si="24"/>
        <v>0.625</v>
      </c>
      <c r="O171" s="49">
        <f>SUM(C171:N171)</f>
        <v>10</v>
      </c>
    </row>
    <row r="172" spans="1:16" x14ac:dyDescent="0.3">
      <c r="A172" s="44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3"/>
      <c r="O172" s="49"/>
    </row>
    <row r="173" spans="1:16" x14ac:dyDescent="0.3">
      <c r="A173" s="46" t="s">
        <v>132</v>
      </c>
      <c r="C173" s="54">
        <f>$O$173*C36/$O$36</f>
        <v>46.25</v>
      </c>
      <c r="D173" s="54">
        <f t="shared" ref="D173:N173" si="25">$O$173*D36/$O$36</f>
        <v>23.125</v>
      </c>
      <c r="E173" s="54">
        <f t="shared" si="25"/>
        <v>23.125</v>
      </c>
      <c r="F173" s="54">
        <f t="shared" si="25"/>
        <v>46.25</v>
      </c>
      <c r="G173" s="54">
        <f t="shared" si="25"/>
        <v>23.125</v>
      </c>
      <c r="H173" s="54">
        <f t="shared" si="25"/>
        <v>23.125</v>
      </c>
      <c r="I173" s="54">
        <f t="shared" si="25"/>
        <v>46.25</v>
      </c>
      <c r="J173" s="54">
        <f t="shared" si="25"/>
        <v>23.125</v>
      </c>
      <c r="K173" s="54">
        <f t="shared" si="25"/>
        <v>23.125</v>
      </c>
      <c r="L173" s="54">
        <f t="shared" si="25"/>
        <v>46.25</v>
      </c>
      <c r="M173" s="54">
        <f t="shared" si="25"/>
        <v>23.125</v>
      </c>
      <c r="N173" s="54">
        <f t="shared" si="25"/>
        <v>23.125</v>
      </c>
      <c r="O173" s="2">
        <f>O163-O170</f>
        <v>370</v>
      </c>
    </row>
    <row r="175" spans="1:16" x14ac:dyDescent="0.3">
      <c r="A175" s="65" t="s">
        <v>104</v>
      </c>
      <c r="B175" s="4" t="s">
        <v>134</v>
      </c>
    </row>
    <row r="176" spans="1:16" x14ac:dyDescent="0.3">
      <c r="A176" s="43" t="s">
        <v>61</v>
      </c>
      <c r="N176" s="40"/>
      <c r="O176" s="2">
        <v>1</v>
      </c>
    </row>
    <row r="177" spans="1:17" x14ac:dyDescent="0.3">
      <c r="A177" s="43" t="s">
        <v>62</v>
      </c>
      <c r="N177" s="40"/>
      <c r="O177" s="50" t="s">
        <v>135</v>
      </c>
    </row>
    <row r="178" spans="1:17" x14ac:dyDescent="0.3">
      <c r="A178" s="43" t="s">
        <v>63</v>
      </c>
      <c r="N178" s="40"/>
      <c r="O178" s="2">
        <v>1</v>
      </c>
    </row>
    <row r="179" spans="1:17" x14ac:dyDescent="0.3">
      <c r="A179" s="43" t="s">
        <v>64</v>
      </c>
      <c r="N179" s="40"/>
      <c r="O179" s="2">
        <v>0</v>
      </c>
    </row>
    <row r="180" spans="1:17" x14ac:dyDescent="0.3">
      <c r="A180" s="44" t="s">
        <v>65</v>
      </c>
      <c r="N180" s="40"/>
      <c r="O180" s="6">
        <f>MAX(0, O99-O179)</f>
        <v>0</v>
      </c>
      <c r="P180" s="6"/>
      <c r="Q180" s="6"/>
    </row>
    <row r="181" spans="1:17" x14ac:dyDescent="0.3">
      <c r="A181" s="43" t="s">
        <v>0</v>
      </c>
      <c r="N181" s="40"/>
      <c r="O181" s="2">
        <v>0</v>
      </c>
      <c r="Q181" s="6"/>
    </row>
    <row r="182" spans="1:17" x14ac:dyDescent="0.3">
      <c r="A182" s="44" t="s">
        <v>66</v>
      </c>
      <c r="N182" s="40"/>
      <c r="O182" s="6">
        <f>O50</f>
        <v>400</v>
      </c>
      <c r="P182" s="6"/>
      <c r="Q182" s="6"/>
    </row>
    <row r="183" spans="1:17" x14ac:dyDescent="0.3">
      <c r="A183" s="43" t="s">
        <v>71</v>
      </c>
      <c r="N183" s="40"/>
      <c r="O183" s="48">
        <v>0.5</v>
      </c>
      <c r="Q183" s="6"/>
    </row>
    <row r="184" spans="1:17" ht="28.8" x14ac:dyDescent="0.3">
      <c r="A184" s="44" t="s">
        <v>72</v>
      </c>
      <c r="N184" s="40"/>
      <c r="O184" s="2">
        <f>O183*O182</f>
        <v>200</v>
      </c>
    </row>
    <row r="185" spans="1:17" x14ac:dyDescent="0.3">
      <c r="A185" s="43" t="s">
        <v>3</v>
      </c>
      <c r="N185" s="40"/>
    </row>
    <row r="186" spans="1:17" x14ac:dyDescent="0.3">
      <c r="A186" s="43" t="s">
        <v>67</v>
      </c>
      <c r="N186" s="40"/>
    </row>
    <row r="187" spans="1:17" ht="28.8" x14ac:dyDescent="0.3">
      <c r="A187" s="45" t="s">
        <v>74</v>
      </c>
      <c r="N187" s="40"/>
      <c r="O187" s="6">
        <f>MIN(O184,IF(OR(O186="Unlimited",O186=""),10^18,O186))</f>
        <v>200</v>
      </c>
      <c r="P187" s="6"/>
      <c r="Q187" s="6"/>
    </row>
    <row r="188" spans="1:17" x14ac:dyDescent="0.3">
      <c r="A188" s="44" t="s">
        <v>75</v>
      </c>
      <c r="C188" s="52">
        <f>$O$187*C$50/$O$50</f>
        <v>25</v>
      </c>
      <c r="D188" s="52">
        <f t="shared" ref="D188:N188" si="26">$O$187*D$50/$O$50</f>
        <v>12.5</v>
      </c>
      <c r="E188" s="52">
        <f t="shared" si="26"/>
        <v>12.5</v>
      </c>
      <c r="F188" s="52">
        <f t="shared" si="26"/>
        <v>25</v>
      </c>
      <c r="G188" s="52">
        <f t="shared" si="26"/>
        <v>12.5</v>
      </c>
      <c r="H188" s="52">
        <f t="shared" si="26"/>
        <v>12.5</v>
      </c>
      <c r="I188" s="52">
        <f t="shared" si="26"/>
        <v>25</v>
      </c>
      <c r="J188" s="52">
        <f t="shared" si="26"/>
        <v>12.5</v>
      </c>
      <c r="K188" s="52">
        <f t="shared" si="26"/>
        <v>12.5</v>
      </c>
      <c r="L188" s="52">
        <f t="shared" si="26"/>
        <v>25</v>
      </c>
      <c r="M188" s="52">
        <f t="shared" si="26"/>
        <v>12.5</v>
      </c>
      <c r="N188" s="52">
        <f t="shared" si="26"/>
        <v>12.5</v>
      </c>
      <c r="O188" s="76">
        <f>SUM(C188:N188)</f>
        <v>200</v>
      </c>
    </row>
    <row r="189" spans="1:17" x14ac:dyDescent="0.3">
      <c r="A189" s="46" t="s">
        <v>69</v>
      </c>
      <c r="C189" s="67">
        <f>$O$189*C$50/$O$50</f>
        <v>25</v>
      </c>
      <c r="D189" s="67">
        <f t="shared" ref="D189:N189" si="27">$O$189*D$50/$O$50</f>
        <v>12.5</v>
      </c>
      <c r="E189" s="67">
        <f t="shared" si="27"/>
        <v>12.5</v>
      </c>
      <c r="F189" s="67">
        <f t="shared" si="27"/>
        <v>25</v>
      </c>
      <c r="G189" s="67">
        <f t="shared" si="27"/>
        <v>12.5</v>
      </c>
      <c r="H189" s="67">
        <f t="shared" si="27"/>
        <v>12.5</v>
      </c>
      <c r="I189" s="67">
        <f t="shared" si="27"/>
        <v>25</v>
      </c>
      <c r="J189" s="67">
        <f t="shared" si="27"/>
        <v>12.5</v>
      </c>
      <c r="K189" s="67">
        <f t="shared" si="27"/>
        <v>12.5</v>
      </c>
      <c r="L189" s="67">
        <f t="shared" si="27"/>
        <v>25</v>
      </c>
      <c r="M189" s="67">
        <f t="shared" si="27"/>
        <v>12.5</v>
      </c>
      <c r="N189" s="67">
        <f t="shared" si="27"/>
        <v>12.5</v>
      </c>
      <c r="O189" s="73">
        <f>O50-O187</f>
        <v>200</v>
      </c>
    </row>
    <row r="191" spans="1:17" x14ac:dyDescent="0.3">
      <c r="A191" s="65" t="s">
        <v>111</v>
      </c>
      <c r="B191" s="4"/>
      <c r="D191" s="77" t="s">
        <v>137</v>
      </c>
      <c r="H191" s="42"/>
      <c r="K191" s="42"/>
      <c r="N191" s="42"/>
    </row>
    <row r="192" spans="1:17" x14ac:dyDescent="0.3">
      <c r="A192" s="43" t="s">
        <v>61</v>
      </c>
      <c r="C192" s="80">
        <v>1</v>
      </c>
      <c r="D192" s="80"/>
      <c r="E192" s="78"/>
      <c r="F192" s="80">
        <v>1</v>
      </c>
      <c r="G192" s="80"/>
      <c r="H192" s="78"/>
      <c r="I192" s="80">
        <v>1</v>
      </c>
      <c r="J192" s="80"/>
      <c r="K192" s="78"/>
      <c r="L192" s="80">
        <v>1</v>
      </c>
      <c r="M192" s="80"/>
      <c r="N192" s="78"/>
      <c r="O192" s="73"/>
    </row>
    <row r="193" spans="1:17" x14ac:dyDescent="0.3">
      <c r="A193" s="43" t="s">
        <v>62</v>
      </c>
      <c r="C193" s="80" t="s">
        <v>141</v>
      </c>
      <c r="D193" s="80"/>
      <c r="E193" s="78"/>
      <c r="F193" s="80" t="s">
        <v>142</v>
      </c>
      <c r="G193" s="80"/>
      <c r="H193" s="78"/>
      <c r="I193" s="80" t="s">
        <v>143</v>
      </c>
      <c r="J193" s="80"/>
      <c r="K193" s="78"/>
      <c r="L193" s="80" t="s">
        <v>144</v>
      </c>
      <c r="M193" s="80"/>
      <c r="N193" s="78"/>
      <c r="O193" s="74"/>
    </row>
    <row r="194" spans="1:17" x14ac:dyDescent="0.3">
      <c r="A194" s="43" t="s">
        <v>63</v>
      </c>
      <c r="C194" s="80">
        <v>1</v>
      </c>
      <c r="D194" s="80"/>
      <c r="E194" s="78"/>
      <c r="F194" s="80">
        <v>1</v>
      </c>
      <c r="G194" s="80"/>
      <c r="H194" s="78"/>
      <c r="I194" s="80">
        <v>1</v>
      </c>
      <c r="J194" s="80"/>
      <c r="K194" s="78"/>
      <c r="L194" s="80">
        <v>1</v>
      </c>
      <c r="M194" s="80"/>
      <c r="N194" s="78"/>
      <c r="O194" s="73"/>
    </row>
    <row r="195" spans="1:17" x14ac:dyDescent="0.3">
      <c r="A195" s="43" t="s">
        <v>64</v>
      </c>
      <c r="C195" s="78">
        <v>0</v>
      </c>
      <c r="D195" s="78"/>
      <c r="E195" s="78"/>
      <c r="F195" s="78">
        <v>0</v>
      </c>
      <c r="G195" s="78"/>
      <c r="H195" s="78"/>
      <c r="I195" s="78">
        <v>0</v>
      </c>
      <c r="J195" s="78"/>
      <c r="K195" s="78"/>
      <c r="L195" s="78">
        <v>0</v>
      </c>
      <c r="M195" s="78"/>
      <c r="N195" s="78"/>
      <c r="O195" s="73"/>
    </row>
    <row r="196" spans="1:17" x14ac:dyDescent="0.3">
      <c r="A196" s="44" t="s">
        <v>65</v>
      </c>
      <c r="C196" s="78">
        <f>MAX(0, SUM(C$50:E$50)*C199-C195)</f>
        <v>50</v>
      </c>
      <c r="D196" s="78"/>
      <c r="E196" s="78"/>
      <c r="F196" s="78">
        <f>MAX(0, SUM(F$50:H$50)-F195)</f>
        <v>100</v>
      </c>
      <c r="G196" s="78"/>
      <c r="H196" s="78"/>
      <c r="I196" s="78">
        <f>MAX(0, SUM(I$50:K$50)-I195)</f>
        <v>100</v>
      </c>
      <c r="J196" s="78"/>
      <c r="K196" s="78"/>
      <c r="L196" s="78">
        <f>MAX(0, SUM(L$50:N$50)-L195)</f>
        <v>100</v>
      </c>
      <c r="M196" s="78"/>
      <c r="N196" s="78"/>
      <c r="O196" s="73"/>
      <c r="P196" s="6"/>
      <c r="Q196" s="6"/>
    </row>
    <row r="197" spans="1:17" x14ac:dyDescent="0.3">
      <c r="A197" s="43" t="s">
        <v>0</v>
      </c>
      <c r="C197" s="78">
        <v>10</v>
      </c>
      <c r="D197" s="78"/>
      <c r="E197" s="78"/>
      <c r="F197" s="78">
        <v>10</v>
      </c>
      <c r="G197" s="78"/>
      <c r="H197" s="78"/>
      <c r="I197" s="78">
        <v>10</v>
      </c>
      <c r="J197" s="78"/>
      <c r="K197" s="78"/>
      <c r="L197" s="78">
        <v>10</v>
      </c>
      <c r="M197" s="78"/>
      <c r="N197" s="78"/>
      <c r="O197" s="73"/>
      <c r="Q197" s="6"/>
    </row>
    <row r="198" spans="1:17" x14ac:dyDescent="0.3">
      <c r="A198" s="44" t="s">
        <v>66</v>
      </c>
      <c r="C198" s="78">
        <f>IF(C197="Unlimited", C196, MIN(C196, C197))</f>
        <v>10</v>
      </c>
      <c r="D198" s="78"/>
      <c r="E198" s="78"/>
      <c r="F198" s="78">
        <f>IF(F197="Unlimited", F196, MIN(F196, F197))</f>
        <v>10</v>
      </c>
      <c r="G198" s="78"/>
      <c r="H198" s="78"/>
      <c r="I198" s="78">
        <f>IF(I197="Unlimited", I196, MIN(I196, I197))</f>
        <v>10</v>
      </c>
      <c r="J198" s="78"/>
      <c r="K198" s="78"/>
      <c r="L198" s="78">
        <f>IF(L197="Unlimited", L196, MIN(L196, L197))</f>
        <v>10</v>
      </c>
      <c r="M198" s="78"/>
      <c r="N198" s="78"/>
      <c r="O198" s="73"/>
      <c r="P198" s="6"/>
      <c r="Q198" s="6"/>
    </row>
    <row r="199" spans="1:17" x14ac:dyDescent="0.3">
      <c r="A199" s="43" t="s">
        <v>71</v>
      </c>
      <c r="C199" s="79">
        <v>0.5</v>
      </c>
      <c r="D199" s="79"/>
      <c r="E199" s="79"/>
      <c r="F199" s="79">
        <v>0.5</v>
      </c>
      <c r="G199" s="79"/>
      <c r="H199" s="79"/>
      <c r="I199" s="79">
        <v>0.5</v>
      </c>
      <c r="J199" s="79"/>
      <c r="K199" s="79"/>
      <c r="L199" s="79">
        <v>0.5</v>
      </c>
      <c r="M199" s="79"/>
      <c r="N199" s="79"/>
      <c r="O199" s="75"/>
      <c r="Q199" s="6"/>
    </row>
    <row r="200" spans="1:17" ht="28.8" x14ac:dyDescent="0.3">
      <c r="A200" s="44" t="s">
        <v>72</v>
      </c>
      <c r="C200" s="78">
        <f>C198</f>
        <v>10</v>
      </c>
      <c r="D200" s="78"/>
      <c r="E200" s="78"/>
      <c r="F200" s="78">
        <f t="shared" ref="F200" si="28">F198</f>
        <v>10</v>
      </c>
      <c r="G200" s="78"/>
      <c r="H200" s="78"/>
      <c r="I200" s="78">
        <f t="shared" ref="I200" si="29">I198</f>
        <v>10</v>
      </c>
      <c r="J200" s="78"/>
      <c r="K200" s="78"/>
      <c r="L200" s="78">
        <f t="shared" ref="L200" si="30">L198</f>
        <v>10</v>
      </c>
      <c r="M200" s="78"/>
      <c r="N200" s="81"/>
      <c r="O200" s="73"/>
    </row>
    <row r="201" spans="1:17" x14ac:dyDescent="0.3">
      <c r="A201" s="43" t="s">
        <v>3</v>
      </c>
      <c r="N201" s="13"/>
      <c r="O201" s="73"/>
    </row>
    <row r="202" spans="1:17" x14ac:dyDescent="0.3">
      <c r="A202" s="43" t="s">
        <v>67</v>
      </c>
      <c r="N202" s="13"/>
      <c r="O202" s="73"/>
    </row>
    <row r="203" spans="1:17" ht="28.8" x14ac:dyDescent="0.3">
      <c r="A203" s="45" t="s">
        <v>74</v>
      </c>
      <c r="N203" s="13"/>
      <c r="O203" s="73">
        <f>SUM(C200:N200)</f>
        <v>40</v>
      </c>
      <c r="P203" s="6"/>
      <c r="Q203" s="6"/>
    </row>
    <row r="204" spans="1:17" x14ac:dyDescent="0.3">
      <c r="A204" s="44" t="s">
        <v>136</v>
      </c>
      <c r="C204" s="52">
        <f>C200*C$50/SUM($C$50:$E$50)</f>
        <v>5</v>
      </c>
      <c r="D204" s="52">
        <f>C200*D$50/SUM($C$50:$E$50)</f>
        <v>2.5</v>
      </c>
      <c r="E204" s="52">
        <f>C200*E$50/SUM($C$50:$E$50)</f>
        <v>2.5</v>
      </c>
      <c r="F204" s="52">
        <f>F200*F$50/SUM($F$50:$H$50)</f>
        <v>5</v>
      </c>
      <c r="G204" s="52">
        <f>F200*G$50/SUM($F$50:$H$50)</f>
        <v>2.5</v>
      </c>
      <c r="H204" s="52">
        <f>F200*H$50/SUM($F$50:$H$50)</f>
        <v>2.5</v>
      </c>
      <c r="I204" s="52">
        <f>I200*I$50/SUM($I$50:$K$50)</f>
        <v>5</v>
      </c>
      <c r="J204" s="52">
        <f>I200*J$50/SUM($I$50:$K$50)</f>
        <v>2.5</v>
      </c>
      <c r="K204" s="52">
        <f>I200*K$50/SUM($I$50:$K$50)</f>
        <v>2.5</v>
      </c>
      <c r="L204" s="52">
        <f>L200*L$50/SUM($L$50:$N$50)</f>
        <v>5</v>
      </c>
      <c r="M204" s="52">
        <f>L200*M$50/SUM($L$50:$N$50)</f>
        <v>2.5</v>
      </c>
      <c r="N204" s="52">
        <f>L200*N$50/SUM($L$50:$N$50)</f>
        <v>2.5</v>
      </c>
      <c r="O204" s="76">
        <f>SUM(C204:N204)</f>
        <v>40</v>
      </c>
    </row>
    <row r="205" spans="1:17" x14ac:dyDescent="0.3">
      <c r="A205" s="46" t="s">
        <v>69</v>
      </c>
      <c r="C205" s="67">
        <f>$O$205*C$50/$O$50</f>
        <v>45</v>
      </c>
      <c r="D205" s="67">
        <f t="shared" ref="D205:N205" si="31">$O$205*D$50/$O$50</f>
        <v>22.5</v>
      </c>
      <c r="E205" s="67">
        <f t="shared" si="31"/>
        <v>22.5</v>
      </c>
      <c r="F205" s="67">
        <f t="shared" si="31"/>
        <v>45</v>
      </c>
      <c r="G205" s="67">
        <f t="shared" si="31"/>
        <v>22.5</v>
      </c>
      <c r="H205" s="67">
        <f t="shared" si="31"/>
        <v>22.5</v>
      </c>
      <c r="I205" s="67">
        <f t="shared" si="31"/>
        <v>45</v>
      </c>
      <c r="J205" s="67">
        <f t="shared" si="31"/>
        <v>22.5</v>
      </c>
      <c r="K205" s="67">
        <f t="shared" si="31"/>
        <v>22.5</v>
      </c>
      <c r="L205" s="67">
        <f t="shared" si="31"/>
        <v>45</v>
      </c>
      <c r="M205" s="67">
        <f t="shared" si="31"/>
        <v>22.5</v>
      </c>
      <c r="N205" s="67">
        <f t="shared" si="31"/>
        <v>22.5</v>
      </c>
      <c r="O205" s="73">
        <f>O50-O203</f>
        <v>360</v>
      </c>
    </row>
    <row r="207" spans="1:17" x14ac:dyDescent="0.3">
      <c r="A207" s="65" t="s">
        <v>113</v>
      </c>
      <c r="B207" s="4"/>
      <c r="D207" s="77" t="s">
        <v>139</v>
      </c>
      <c r="H207" s="42"/>
      <c r="K207" s="42"/>
      <c r="N207" s="42"/>
    </row>
    <row r="208" spans="1:17" x14ac:dyDescent="0.3">
      <c r="A208" s="43" t="s">
        <v>61</v>
      </c>
      <c r="C208" s="80">
        <v>1</v>
      </c>
      <c r="D208" s="80"/>
      <c r="E208" s="80"/>
      <c r="F208" s="80"/>
      <c r="G208" s="80"/>
      <c r="H208" s="80"/>
      <c r="I208" s="80">
        <v>1</v>
      </c>
      <c r="J208" s="80"/>
      <c r="K208" s="80"/>
      <c r="L208" s="80"/>
      <c r="M208" s="80"/>
      <c r="N208" s="81"/>
      <c r="O208" s="73"/>
    </row>
    <row r="209" spans="1:17" x14ac:dyDescent="0.3">
      <c r="A209" s="43" t="s">
        <v>62</v>
      </c>
      <c r="C209" s="80" t="s">
        <v>140</v>
      </c>
      <c r="D209" s="80"/>
      <c r="E209" s="80"/>
      <c r="F209" s="80"/>
      <c r="G209" s="80"/>
      <c r="H209" s="80"/>
      <c r="I209" s="80" t="s">
        <v>145</v>
      </c>
      <c r="J209" s="80"/>
      <c r="K209" s="80"/>
      <c r="L209" s="80"/>
      <c r="M209" s="80"/>
      <c r="N209" s="81"/>
      <c r="O209" s="74"/>
    </row>
    <row r="210" spans="1:17" x14ac:dyDescent="0.3">
      <c r="A210" s="43" t="s">
        <v>63</v>
      </c>
      <c r="C210" s="80">
        <v>1</v>
      </c>
      <c r="D210" s="80"/>
      <c r="E210" s="80"/>
      <c r="F210" s="80"/>
      <c r="G210" s="80"/>
      <c r="H210" s="80"/>
      <c r="I210" s="80">
        <v>1</v>
      </c>
      <c r="J210" s="80"/>
      <c r="K210" s="80"/>
      <c r="L210" s="80"/>
      <c r="M210" s="80"/>
      <c r="N210" s="80"/>
      <c r="O210" s="73"/>
    </row>
    <row r="211" spans="1:17" x14ac:dyDescent="0.3">
      <c r="A211" s="43" t="s">
        <v>64</v>
      </c>
      <c r="C211" s="78">
        <v>0</v>
      </c>
      <c r="D211" s="78"/>
      <c r="E211" s="78"/>
      <c r="F211" s="78"/>
      <c r="G211" s="78"/>
      <c r="H211" s="78"/>
      <c r="I211" s="78">
        <v>0</v>
      </c>
      <c r="J211" s="78"/>
      <c r="K211" s="78"/>
      <c r="L211" s="78"/>
      <c r="M211" s="78"/>
      <c r="N211" s="78"/>
      <c r="O211" s="73"/>
    </row>
    <row r="212" spans="1:17" x14ac:dyDescent="0.3">
      <c r="A212" s="44" t="s">
        <v>65</v>
      </c>
      <c r="C212" s="78">
        <f>MAX(0, SUM(C$50:H$50)*C215-C211)</f>
        <v>100</v>
      </c>
      <c r="D212" s="78"/>
      <c r="E212" s="78"/>
      <c r="F212" s="78"/>
      <c r="G212" s="78"/>
      <c r="H212" s="78"/>
      <c r="I212" s="78">
        <f>MAX(0, SUM(I$50:K$50)*I215-I211)</f>
        <v>50</v>
      </c>
      <c r="J212" s="78"/>
      <c r="K212" s="78"/>
      <c r="L212" s="78"/>
      <c r="M212" s="78"/>
      <c r="N212" s="78"/>
      <c r="O212" s="73"/>
      <c r="P212" s="6"/>
      <c r="Q212" s="6"/>
    </row>
    <row r="213" spans="1:17" x14ac:dyDescent="0.3">
      <c r="A213" s="43" t="s">
        <v>0</v>
      </c>
      <c r="C213" s="78">
        <v>10</v>
      </c>
      <c r="D213" s="78"/>
      <c r="E213" s="78"/>
      <c r="F213" s="78"/>
      <c r="G213" s="78"/>
      <c r="H213" s="78"/>
      <c r="I213" s="78">
        <v>10</v>
      </c>
      <c r="J213" s="78"/>
      <c r="K213" s="78"/>
      <c r="L213" s="78"/>
      <c r="M213" s="78"/>
      <c r="N213" s="78"/>
      <c r="O213" s="73"/>
      <c r="Q213" s="6"/>
    </row>
    <row r="214" spans="1:17" x14ac:dyDescent="0.3">
      <c r="A214" s="44" t="s">
        <v>66</v>
      </c>
      <c r="C214" s="78">
        <f>IF(C213="Unlimited", C212, MIN(C212, C213))</f>
        <v>10</v>
      </c>
      <c r="D214" s="78"/>
      <c r="E214" s="78"/>
      <c r="F214" s="78"/>
      <c r="G214" s="78"/>
      <c r="H214" s="78"/>
      <c r="I214" s="78">
        <f>IF(I213="Unlimited", I212, MIN(I212, I213))</f>
        <v>10</v>
      </c>
      <c r="J214" s="78"/>
      <c r="K214" s="78"/>
      <c r="L214" s="78"/>
      <c r="M214" s="78"/>
      <c r="N214" s="78"/>
      <c r="O214" s="73"/>
      <c r="P214" s="6"/>
      <c r="Q214" s="6"/>
    </row>
    <row r="215" spans="1:17" x14ac:dyDescent="0.3">
      <c r="A215" s="43" t="s">
        <v>71</v>
      </c>
      <c r="C215" s="79">
        <v>0.5</v>
      </c>
      <c r="D215" s="79"/>
      <c r="E215" s="79"/>
      <c r="F215" s="79"/>
      <c r="G215" s="79"/>
      <c r="H215" s="79"/>
      <c r="I215" s="79">
        <v>0.5</v>
      </c>
      <c r="J215" s="79"/>
      <c r="K215" s="79"/>
      <c r="L215" s="79"/>
      <c r="M215" s="79"/>
      <c r="N215" s="79"/>
      <c r="O215" s="75"/>
      <c r="Q215" s="6"/>
    </row>
    <row r="216" spans="1:17" ht="28.8" x14ac:dyDescent="0.3">
      <c r="A216" s="44" t="s">
        <v>72</v>
      </c>
      <c r="C216" s="78">
        <f>C214</f>
        <v>10</v>
      </c>
      <c r="D216" s="78"/>
      <c r="E216" s="78"/>
      <c r="F216" s="78"/>
      <c r="G216" s="78"/>
      <c r="H216" s="78"/>
      <c r="I216" s="78">
        <f>I214</f>
        <v>10</v>
      </c>
      <c r="J216" s="78"/>
      <c r="K216" s="78"/>
      <c r="L216" s="78"/>
      <c r="M216" s="78"/>
      <c r="N216" s="78"/>
      <c r="O216" s="73"/>
    </row>
    <row r="217" spans="1:17" x14ac:dyDescent="0.3">
      <c r="A217" s="43" t="s">
        <v>3</v>
      </c>
      <c r="N217" s="13"/>
      <c r="O217" s="73"/>
    </row>
    <row r="218" spans="1:17" x14ac:dyDescent="0.3">
      <c r="A218" s="43" t="s">
        <v>67</v>
      </c>
      <c r="N218" s="13"/>
      <c r="O218" s="73"/>
    </row>
    <row r="219" spans="1:17" ht="28.8" x14ac:dyDescent="0.3">
      <c r="A219" s="45" t="s">
        <v>74</v>
      </c>
      <c r="N219" s="13"/>
      <c r="O219" s="73">
        <f>SUM(C216:N216)</f>
        <v>20</v>
      </c>
      <c r="P219" s="6"/>
      <c r="Q219" s="6"/>
    </row>
    <row r="220" spans="1:17" x14ac:dyDescent="0.3">
      <c r="A220" s="44" t="s">
        <v>136</v>
      </c>
      <c r="C220" s="52">
        <f>$C$216*C$50/SUM($C$50:$H$50)</f>
        <v>2.5</v>
      </c>
      <c r="D220" s="52">
        <f t="shared" ref="D220:H220" si="32">$C$216*D$50/SUM($C$50:$H$50)</f>
        <v>1.25</v>
      </c>
      <c r="E220" s="52">
        <f t="shared" si="32"/>
        <v>1.25</v>
      </c>
      <c r="F220" s="52">
        <f t="shared" si="32"/>
        <v>2.5</v>
      </c>
      <c r="G220" s="52">
        <f t="shared" si="32"/>
        <v>1.25</v>
      </c>
      <c r="H220" s="52">
        <f t="shared" si="32"/>
        <v>1.25</v>
      </c>
      <c r="I220" s="52">
        <f>$I$216*I$50/SUM($I$50:$N$50)</f>
        <v>2.5</v>
      </c>
      <c r="J220" s="52">
        <f t="shared" ref="J220:N220" si="33">$I$216*J$50/SUM($I$50:$N$50)</f>
        <v>1.25</v>
      </c>
      <c r="K220" s="52">
        <f t="shared" si="33"/>
        <v>1.25</v>
      </c>
      <c r="L220" s="52">
        <f t="shared" si="33"/>
        <v>2.5</v>
      </c>
      <c r="M220" s="52">
        <f t="shared" si="33"/>
        <v>1.25</v>
      </c>
      <c r="N220" s="52">
        <f t="shared" si="33"/>
        <v>1.25</v>
      </c>
      <c r="O220" s="76">
        <f>SUM(C220:N220)</f>
        <v>20</v>
      </c>
    </row>
    <row r="221" spans="1:17" x14ac:dyDescent="0.3">
      <c r="A221" s="46" t="s">
        <v>69</v>
      </c>
      <c r="C221" s="67">
        <f>$O$221*C$50/$O$50</f>
        <v>47.5</v>
      </c>
      <c r="D221" s="67">
        <f t="shared" ref="D221:N221" si="34">$O$221*D$50/$O$50</f>
        <v>23.75</v>
      </c>
      <c r="E221" s="67">
        <f t="shared" si="34"/>
        <v>23.75</v>
      </c>
      <c r="F221" s="67">
        <f t="shared" si="34"/>
        <v>47.5</v>
      </c>
      <c r="G221" s="67">
        <f t="shared" si="34"/>
        <v>23.75</v>
      </c>
      <c r="H221" s="67">
        <f t="shared" si="34"/>
        <v>23.75</v>
      </c>
      <c r="I221" s="67">
        <f t="shared" si="34"/>
        <v>47.5</v>
      </c>
      <c r="J221" s="67">
        <f t="shared" si="34"/>
        <v>23.75</v>
      </c>
      <c r="K221" s="67">
        <f t="shared" si="34"/>
        <v>23.75</v>
      </c>
      <c r="L221" s="67">
        <f t="shared" si="34"/>
        <v>47.5</v>
      </c>
      <c r="M221" s="67">
        <f t="shared" si="34"/>
        <v>23.75</v>
      </c>
      <c r="N221" s="67">
        <f t="shared" si="34"/>
        <v>23.75</v>
      </c>
      <c r="O221" s="73">
        <f>O$50-O219</f>
        <v>380</v>
      </c>
    </row>
    <row r="223" spans="1:17" x14ac:dyDescent="0.3">
      <c r="A223" s="65" t="s">
        <v>115</v>
      </c>
      <c r="B223" s="4"/>
      <c r="D223" s="77" t="s">
        <v>146</v>
      </c>
      <c r="H223" s="42"/>
      <c r="K223" s="42"/>
      <c r="N223" s="42"/>
    </row>
    <row r="224" spans="1:17" x14ac:dyDescent="0.3">
      <c r="A224" s="43" t="s">
        <v>61</v>
      </c>
      <c r="C224" s="80">
        <v>1</v>
      </c>
      <c r="D224" s="80"/>
      <c r="E224" s="80"/>
      <c r="F224" s="80"/>
      <c r="G224" s="80"/>
      <c r="H224" s="80"/>
      <c r="I224" s="80">
        <v>1</v>
      </c>
      <c r="J224" s="80"/>
      <c r="K224" s="80"/>
      <c r="L224" s="80"/>
      <c r="M224" s="80"/>
      <c r="N224" s="81"/>
      <c r="O224" s="73"/>
    </row>
    <row r="225" spans="1:17" x14ac:dyDescent="0.3">
      <c r="A225" s="43" t="s">
        <v>62</v>
      </c>
      <c r="C225" s="80" t="s">
        <v>148</v>
      </c>
      <c r="D225" s="80"/>
      <c r="E225" s="80"/>
      <c r="F225" s="80"/>
      <c r="G225" s="80"/>
      <c r="H225" s="80"/>
      <c r="I225" s="80" t="s">
        <v>149</v>
      </c>
      <c r="J225" s="80"/>
      <c r="K225" s="80"/>
      <c r="L225" s="80"/>
      <c r="M225" s="80"/>
      <c r="N225" s="81"/>
      <c r="O225" s="74"/>
    </row>
    <row r="226" spans="1:17" x14ac:dyDescent="0.3">
      <c r="A226" s="43" t="s">
        <v>63</v>
      </c>
      <c r="C226" s="80">
        <v>1</v>
      </c>
      <c r="D226" s="80"/>
      <c r="E226" s="80"/>
      <c r="F226" s="80"/>
      <c r="G226" s="80"/>
      <c r="H226" s="80"/>
      <c r="I226" s="80">
        <v>1</v>
      </c>
      <c r="J226" s="80"/>
      <c r="K226" s="80"/>
      <c r="L226" s="80"/>
      <c r="M226" s="80"/>
      <c r="N226" s="80"/>
      <c r="O226" s="73"/>
    </row>
    <row r="227" spans="1:17" x14ac:dyDescent="0.3">
      <c r="A227" s="43" t="s">
        <v>64</v>
      </c>
      <c r="C227" s="78">
        <v>0</v>
      </c>
      <c r="D227" s="78"/>
      <c r="E227" s="78"/>
      <c r="F227" s="78"/>
      <c r="G227" s="78"/>
      <c r="H227" s="78"/>
      <c r="I227" s="78">
        <v>0</v>
      </c>
      <c r="J227" s="78"/>
      <c r="K227" s="78"/>
      <c r="L227" s="78"/>
      <c r="M227" s="78"/>
      <c r="N227" s="78"/>
      <c r="O227" s="73"/>
    </row>
    <row r="228" spans="1:17" x14ac:dyDescent="0.3">
      <c r="A228" s="44" t="s">
        <v>65</v>
      </c>
      <c r="C228" s="78">
        <f>MAX(0, SUM(C$50:H$50)*C231-C227)</f>
        <v>100</v>
      </c>
      <c r="D228" s="78"/>
      <c r="E228" s="78"/>
      <c r="F228" s="78"/>
      <c r="G228" s="78"/>
      <c r="H228" s="78"/>
      <c r="I228" s="78">
        <f>MAX(0, SUM(I$50:K$50)*I231-I227)</f>
        <v>50</v>
      </c>
      <c r="J228" s="78"/>
      <c r="K228" s="78"/>
      <c r="L228" s="78"/>
      <c r="M228" s="78"/>
      <c r="N228" s="78"/>
      <c r="O228" s="73"/>
      <c r="P228" s="6"/>
      <c r="Q228" s="6"/>
    </row>
    <row r="229" spans="1:17" x14ac:dyDescent="0.3">
      <c r="A229" s="43" t="s">
        <v>0</v>
      </c>
      <c r="C229" s="78">
        <v>10</v>
      </c>
      <c r="D229" s="78"/>
      <c r="E229" s="78"/>
      <c r="F229" s="78"/>
      <c r="G229" s="78"/>
      <c r="H229" s="78"/>
      <c r="I229" s="78">
        <v>10</v>
      </c>
      <c r="J229" s="78"/>
      <c r="K229" s="78"/>
      <c r="L229" s="78"/>
      <c r="M229" s="78"/>
      <c r="N229" s="78"/>
      <c r="O229" s="73"/>
      <c r="Q229" s="6"/>
    </row>
    <row r="230" spans="1:17" x14ac:dyDescent="0.3">
      <c r="A230" s="44" t="s">
        <v>66</v>
      </c>
      <c r="C230" s="78">
        <f>IF(C229="Unlimited", C228, MIN(C228, C229))</f>
        <v>10</v>
      </c>
      <c r="D230" s="78"/>
      <c r="E230" s="78"/>
      <c r="F230" s="78"/>
      <c r="G230" s="78"/>
      <c r="H230" s="78"/>
      <c r="I230" s="78">
        <f>IF(I229="Unlimited", I228, MIN(I228, I229))</f>
        <v>10</v>
      </c>
      <c r="J230" s="78"/>
      <c r="K230" s="78"/>
      <c r="L230" s="78"/>
      <c r="M230" s="78"/>
      <c r="N230" s="78"/>
      <c r="O230" s="73"/>
      <c r="P230" s="6"/>
      <c r="Q230" s="6"/>
    </row>
    <row r="231" spans="1:17" x14ac:dyDescent="0.3">
      <c r="A231" s="43" t="s">
        <v>71</v>
      </c>
      <c r="C231" s="79">
        <v>0.5</v>
      </c>
      <c r="D231" s="79"/>
      <c r="E231" s="79"/>
      <c r="F231" s="79"/>
      <c r="G231" s="79"/>
      <c r="H231" s="79"/>
      <c r="I231" s="79">
        <v>0.5</v>
      </c>
      <c r="J231" s="79"/>
      <c r="K231" s="79"/>
      <c r="L231" s="79"/>
      <c r="M231" s="79"/>
      <c r="N231" s="79"/>
      <c r="O231" s="75"/>
      <c r="Q231" s="6"/>
    </row>
    <row r="232" spans="1:17" ht="28.8" x14ac:dyDescent="0.3">
      <c r="A232" s="44" t="s">
        <v>72</v>
      </c>
      <c r="C232" s="78">
        <f>C230</f>
        <v>10</v>
      </c>
      <c r="D232" s="78"/>
      <c r="E232" s="78"/>
      <c r="F232" s="78"/>
      <c r="G232" s="78"/>
      <c r="H232" s="78"/>
      <c r="I232" s="78">
        <f>I230</f>
        <v>10</v>
      </c>
      <c r="J232" s="78"/>
      <c r="K232" s="78"/>
      <c r="L232" s="78"/>
      <c r="M232" s="78"/>
      <c r="N232" s="78"/>
      <c r="O232" s="73"/>
    </row>
    <row r="233" spans="1:17" x14ac:dyDescent="0.3">
      <c r="A233" s="43" t="s">
        <v>3</v>
      </c>
      <c r="N233" s="13"/>
      <c r="O233" s="73"/>
    </row>
    <row r="234" spans="1:17" x14ac:dyDescent="0.3">
      <c r="A234" s="43" t="s">
        <v>67</v>
      </c>
      <c r="N234" s="13"/>
      <c r="O234" s="73"/>
    </row>
    <row r="235" spans="1:17" ht="28.8" x14ac:dyDescent="0.3">
      <c r="A235" s="45" t="s">
        <v>74</v>
      </c>
      <c r="N235" s="13"/>
      <c r="O235" s="73">
        <f>SUM(C232:N232)</f>
        <v>20</v>
      </c>
      <c r="P235" s="6"/>
      <c r="Q235" s="6"/>
    </row>
    <row r="236" spans="1:17" x14ac:dyDescent="0.3">
      <c r="A236" s="44" t="s">
        <v>136</v>
      </c>
      <c r="C236" s="52">
        <f>$C$232*C$50/SUM($C$50:$H$50)</f>
        <v>2.5</v>
      </c>
      <c r="D236" s="52">
        <f t="shared" ref="D236:H236" si="35">$C$232*D$50/SUM($C$50:$H$50)</f>
        <v>1.25</v>
      </c>
      <c r="E236" s="52">
        <f t="shared" si="35"/>
        <v>1.25</v>
      </c>
      <c r="F236" s="52">
        <f t="shared" si="35"/>
        <v>2.5</v>
      </c>
      <c r="G236" s="52">
        <f t="shared" si="35"/>
        <v>1.25</v>
      </c>
      <c r="H236" s="52">
        <f t="shared" si="35"/>
        <v>1.25</v>
      </c>
      <c r="I236" s="52">
        <f>$I$232*I$50/SUM($I$50:$N$50)</f>
        <v>2.5</v>
      </c>
      <c r="J236" s="52">
        <f t="shared" ref="J236:N236" si="36">$I$232*J$50/SUM($I$50:$N$50)</f>
        <v>1.25</v>
      </c>
      <c r="K236" s="52">
        <f t="shared" si="36"/>
        <v>1.25</v>
      </c>
      <c r="L236" s="52">
        <f t="shared" si="36"/>
        <v>2.5</v>
      </c>
      <c r="M236" s="52">
        <f t="shared" si="36"/>
        <v>1.25</v>
      </c>
      <c r="N236" s="52">
        <f t="shared" si="36"/>
        <v>1.25</v>
      </c>
      <c r="O236" s="76">
        <f>SUM(C236:N236)</f>
        <v>20</v>
      </c>
    </row>
    <row r="237" spans="1:17" x14ac:dyDescent="0.3">
      <c r="A237" s="46" t="s">
        <v>69</v>
      </c>
      <c r="C237" s="67">
        <f>$O$237*C$50/$O$50</f>
        <v>47.5</v>
      </c>
      <c r="D237" s="67">
        <f t="shared" ref="D237:N237" si="37">$O$237*D$50/$O$50</f>
        <v>23.75</v>
      </c>
      <c r="E237" s="67">
        <f t="shared" si="37"/>
        <v>23.75</v>
      </c>
      <c r="F237" s="67">
        <f t="shared" si="37"/>
        <v>47.5</v>
      </c>
      <c r="G237" s="67">
        <f t="shared" si="37"/>
        <v>23.75</v>
      </c>
      <c r="H237" s="67">
        <f t="shared" si="37"/>
        <v>23.75</v>
      </c>
      <c r="I237" s="67">
        <f t="shared" si="37"/>
        <v>47.5</v>
      </c>
      <c r="J237" s="67">
        <f t="shared" si="37"/>
        <v>23.75</v>
      </c>
      <c r="K237" s="67">
        <f t="shared" si="37"/>
        <v>23.75</v>
      </c>
      <c r="L237" s="67">
        <f t="shared" si="37"/>
        <v>47.5</v>
      </c>
      <c r="M237" s="67">
        <f t="shared" si="37"/>
        <v>23.75</v>
      </c>
      <c r="N237" s="67">
        <f t="shared" si="37"/>
        <v>23.75</v>
      </c>
      <c r="O237" s="73">
        <f>O$50-O235</f>
        <v>380</v>
      </c>
    </row>
    <row r="239" spans="1:17" x14ac:dyDescent="0.3">
      <c r="A239" s="65" t="s">
        <v>147</v>
      </c>
      <c r="B239" s="4"/>
      <c r="C239" s="95" t="s">
        <v>154</v>
      </c>
      <c r="D239" s="77"/>
      <c r="H239" s="42"/>
      <c r="K239" s="42"/>
      <c r="N239" s="42"/>
    </row>
    <row r="240" spans="1:17" x14ac:dyDescent="0.3">
      <c r="A240" s="43" t="s">
        <v>61</v>
      </c>
      <c r="B240" s="4"/>
      <c r="N240" s="40"/>
      <c r="O240" s="2">
        <v>1</v>
      </c>
      <c r="P240" s="2">
        <v>1</v>
      </c>
    </row>
    <row r="241" spans="1:17" x14ac:dyDescent="0.3">
      <c r="A241" s="43" t="s">
        <v>62</v>
      </c>
      <c r="N241" s="40"/>
      <c r="O241" s="50" t="s">
        <v>150</v>
      </c>
      <c r="P241" s="50" t="s">
        <v>151</v>
      </c>
    </row>
    <row r="242" spans="1:17" x14ac:dyDescent="0.3">
      <c r="A242" s="43" t="s">
        <v>63</v>
      </c>
      <c r="N242" s="40"/>
      <c r="O242" s="2">
        <v>1</v>
      </c>
      <c r="P242" s="2">
        <v>1</v>
      </c>
    </row>
    <row r="243" spans="1:17" x14ac:dyDescent="0.3">
      <c r="A243" s="43" t="s">
        <v>64</v>
      </c>
      <c r="N243" s="40"/>
      <c r="O243" s="2">
        <v>0</v>
      </c>
      <c r="P243" s="2">
        <v>0</v>
      </c>
    </row>
    <row r="244" spans="1:17" x14ac:dyDescent="0.3">
      <c r="A244" s="44" t="s">
        <v>65</v>
      </c>
      <c r="N244" s="40"/>
      <c r="O244" s="6">
        <f>MAX(0, O147-O243)</f>
        <v>400</v>
      </c>
      <c r="P244" s="6">
        <f>MAX(0, O147-P243)</f>
        <v>400</v>
      </c>
    </row>
    <row r="245" spans="1:17" x14ac:dyDescent="0.3">
      <c r="A245" s="43" t="s">
        <v>0</v>
      </c>
      <c r="N245" s="40"/>
      <c r="O245" s="2">
        <v>0</v>
      </c>
      <c r="P245" s="2">
        <v>0</v>
      </c>
    </row>
    <row r="246" spans="1:17" x14ac:dyDescent="0.3">
      <c r="A246" s="44" t="s">
        <v>66</v>
      </c>
      <c r="N246" s="40"/>
      <c r="O246" s="6">
        <f>O244</f>
        <v>400</v>
      </c>
      <c r="P246" s="6">
        <f>P244</f>
        <v>400</v>
      </c>
    </row>
    <row r="247" spans="1:17" x14ac:dyDescent="0.3">
      <c r="A247" s="43" t="s">
        <v>71</v>
      </c>
      <c r="N247" s="40"/>
      <c r="O247" s="48">
        <v>0.5</v>
      </c>
      <c r="P247" s="48">
        <v>0.1</v>
      </c>
    </row>
    <row r="248" spans="1:17" ht="28.8" x14ac:dyDescent="0.3">
      <c r="A248" s="44" t="s">
        <v>72</v>
      </c>
      <c r="N248" s="40"/>
      <c r="O248" s="2">
        <f>O247*O246</f>
        <v>200</v>
      </c>
      <c r="P248" s="2">
        <f>P247*P246</f>
        <v>40</v>
      </c>
    </row>
    <row r="249" spans="1:17" x14ac:dyDescent="0.3">
      <c r="A249" s="43" t="s">
        <v>3</v>
      </c>
      <c r="N249" s="40"/>
    </row>
    <row r="250" spans="1:17" x14ac:dyDescent="0.3">
      <c r="A250" s="43" t="s">
        <v>67</v>
      </c>
      <c r="N250" s="40"/>
    </row>
    <row r="251" spans="1:17" ht="28.8" x14ac:dyDescent="0.3">
      <c r="A251" s="45" t="s">
        <v>74</v>
      </c>
      <c r="N251" s="40"/>
      <c r="O251" s="6">
        <f>MIN(O248,IF(OR(O250="Unlimited",O250=""),10^18,O250))</f>
        <v>200</v>
      </c>
      <c r="P251" s="6">
        <f>MIN(P248,IF(OR(P250="Unlimited",P250=""),10^18,P250))</f>
        <v>40</v>
      </c>
      <c r="Q251" s="2">
        <f>SUM(O251:P251)</f>
        <v>240</v>
      </c>
    </row>
    <row r="252" spans="1:17" x14ac:dyDescent="0.3">
      <c r="A252" s="44" t="s">
        <v>75</v>
      </c>
      <c r="C252" s="52">
        <f>$O$251*C$50/$O$50</f>
        <v>25</v>
      </c>
      <c r="D252" s="52">
        <f t="shared" ref="D252:N252" si="38">$O$251*D$50/$O$50</f>
        <v>12.5</v>
      </c>
      <c r="E252" s="52">
        <f t="shared" si="38"/>
        <v>12.5</v>
      </c>
      <c r="F252" s="52">
        <f t="shared" si="38"/>
        <v>25</v>
      </c>
      <c r="G252" s="52">
        <f t="shared" si="38"/>
        <v>12.5</v>
      </c>
      <c r="H252" s="52">
        <f t="shared" si="38"/>
        <v>12.5</v>
      </c>
      <c r="I252" s="52">
        <f t="shared" si="38"/>
        <v>25</v>
      </c>
      <c r="J252" s="52">
        <f t="shared" si="38"/>
        <v>12.5</v>
      </c>
      <c r="K252" s="52">
        <f t="shared" si="38"/>
        <v>12.5</v>
      </c>
      <c r="L252" s="52">
        <f t="shared" si="38"/>
        <v>25</v>
      </c>
      <c r="M252" s="52">
        <f t="shared" si="38"/>
        <v>12.5</v>
      </c>
      <c r="N252" s="53">
        <f t="shared" si="38"/>
        <v>12.5</v>
      </c>
      <c r="O252" s="94">
        <f>SUM(C252:N252)</f>
        <v>200</v>
      </c>
    </row>
    <row r="253" spans="1:17" x14ac:dyDescent="0.3">
      <c r="A253" s="44" t="s">
        <v>76</v>
      </c>
      <c r="C253" s="52">
        <f>$P$251*C$50/$O$50</f>
        <v>5</v>
      </c>
      <c r="D253" s="52">
        <f t="shared" ref="D253:N253" si="39">$P$251*D$50/$O$50</f>
        <v>2.5</v>
      </c>
      <c r="E253" s="52">
        <f t="shared" si="39"/>
        <v>2.5</v>
      </c>
      <c r="F253" s="52">
        <f t="shared" si="39"/>
        <v>5</v>
      </c>
      <c r="G253" s="52">
        <f t="shared" si="39"/>
        <v>2.5</v>
      </c>
      <c r="H253" s="52">
        <f t="shared" si="39"/>
        <v>2.5</v>
      </c>
      <c r="I253" s="52">
        <f t="shared" si="39"/>
        <v>5</v>
      </c>
      <c r="J253" s="52">
        <f t="shared" si="39"/>
        <v>2.5</v>
      </c>
      <c r="K253" s="52">
        <f t="shared" si="39"/>
        <v>2.5</v>
      </c>
      <c r="L253" s="52">
        <f t="shared" si="39"/>
        <v>5</v>
      </c>
      <c r="M253" s="52">
        <f t="shared" si="39"/>
        <v>2.5</v>
      </c>
      <c r="N253" s="53">
        <f t="shared" si="39"/>
        <v>2.5</v>
      </c>
      <c r="O253" s="49">
        <f>SUM(C253:N253)</f>
        <v>40</v>
      </c>
    </row>
    <row r="254" spans="1:17" x14ac:dyDescent="0.3">
      <c r="A254" s="46" t="s">
        <v>69</v>
      </c>
      <c r="C254" s="54">
        <f>$O$254*C50/$O$50</f>
        <v>20</v>
      </c>
      <c r="D254" s="54">
        <f t="shared" ref="D254:N254" si="40">$O$254*D50/$O$50</f>
        <v>10</v>
      </c>
      <c r="E254" s="54">
        <f t="shared" si="40"/>
        <v>10</v>
      </c>
      <c r="F254" s="54">
        <f t="shared" si="40"/>
        <v>20</v>
      </c>
      <c r="G254" s="54">
        <f t="shared" si="40"/>
        <v>10</v>
      </c>
      <c r="H254" s="54">
        <f t="shared" si="40"/>
        <v>10</v>
      </c>
      <c r="I254" s="54">
        <f t="shared" si="40"/>
        <v>20</v>
      </c>
      <c r="J254" s="54">
        <f t="shared" si="40"/>
        <v>10</v>
      </c>
      <c r="K254" s="54">
        <f t="shared" si="40"/>
        <v>10</v>
      </c>
      <c r="L254" s="54">
        <f t="shared" si="40"/>
        <v>20</v>
      </c>
      <c r="M254" s="54">
        <f t="shared" si="40"/>
        <v>10</v>
      </c>
      <c r="N254" s="55">
        <f t="shared" si="40"/>
        <v>10</v>
      </c>
      <c r="O254" s="2">
        <f>O244-Q251</f>
        <v>160</v>
      </c>
    </row>
    <row r="256" spans="1:17" x14ac:dyDescent="0.3">
      <c r="A256" s="65" t="s">
        <v>147</v>
      </c>
      <c r="B256" s="4"/>
      <c r="C256" s="95" t="s">
        <v>155</v>
      </c>
      <c r="D256" s="77"/>
      <c r="H256" s="42"/>
      <c r="K256" s="42"/>
      <c r="N256" s="42"/>
    </row>
    <row r="257" spans="1:16" x14ac:dyDescent="0.3">
      <c r="A257" s="43" t="s">
        <v>61</v>
      </c>
      <c r="B257" s="4"/>
      <c r="N257" s="40"/>
      <c r="O257" s="2">
        <v>1</v>
      </c>
    </row>
    <row r="258" spans="1:16" x14ac:dyDescent="0.3">
      <c r="A258" s="43" t="s">
        <v>62</v>
      </c>
      <c r="N258" s="40"/>
      <c r="O258" s="50" t="s">
        <v>150</v>
      </c>
      <c r="P258" s="50"/>
    </row>
    <row r="259" spans="1:16" x14ac:dyDescent="0.3">
      <c r="A259" s="43" t="s">
        <v>63</v>
      </c>
      <c r="N259" s="40"/>
      <c r="O259" s="2">
        <v>1</v>
      </c>
    </row>
    <row r="260" spans="1:16" x14ac:dyDescent="0.3">
      <c r="A260" s="43" t="s">
        <v>64</v>
      </c>
      <c r="N260" s="40"/>
      <c r="O260" s="2">
        <v>0</v>
      </c>
    </row>
    <row r="261" spans="1:16" x14ac:dyDescent="0.3">
      <c r="A261" s="44" t="s">
        <v>65</v>
      </c>
      <c r="N261" s="40"/>
      <c r="O261" s="6">
        <f>MAX(0, $O$50-O260)</f>
        <v>400</v>
      </c>
      <c r="P261" s="6"/>
    </row>
    <row r="262" spans="1:16" x14ac:dyDescent="0.3">
      <c r="A262" s="43" t="s">
        <v>0</v>
      </c>
      <c r="N262" s="40"/>
      <c r="O262" s="2">
        <v>0</v>
      </c>
    </row>
    <row r="263" spans="1:16" x14ac:dyDescent="0.3">
      <c r="A263" s="44" t="s">
        <v>66</v>
      </c>
      <c r="N263" s="40"/>
      <c r="O263" s="6">
        <f>O261</f>
        <v>400</v>
      </c>
      <c r="P263" s="6"/>
    </row>
    <row r="264" spans="1:16" x14ac:dyDescent="0.3">
      <c r="A264" s="43" t="s">
        <v>71</v>
      </c>
      <c r="N264" s="40"/>
      <c r="O264" s="48">
        <v>0.5</v>
      </c>
      <c r="P264" s="48"/>
    </row>
    <row r="265" spans="1:16" ht="28.8" x14ac:dyDescent="0.3">
      <c r="A265" s="44" t="s">
        <v>72</v>
      </c>
      <c r="N265" s="40"/>
      <c r="O265" s="2">
        <f>O264*O263</f>
        <v>200</v>
      </c>
    </row>
    <row r="266" spans="1:16" x14ac:dyDescent="0.3">
      <c r="A266" s="43" t="s">
        <v>3</v>
      </c>
      <c r="N266" s="40"/>
    </row>
    <row r="267" spans="1:16" x14ac:dyDescent="0.3">
      <c r="A267" s="43" t="s">
        <v>67</v>
      </c>
      <c r="N267" s="40"/>
    </row>
    <row r="268" spans="1:16" ht="28.8" x14ac:dyDescent="0.3">
      <c r="A268" s="45" t="s">
        <v>74</v>
      </c>
      <c r="N268" s="40"/>
      <c r="O268" s="6">
        <f>MIN(O265,IF(OR(O267="Unlimited",O267=""),10^18,O267))</f>
        <v>200</v>
      </c>
      <c r="P268" s="6"/>
    </row>
    <row r="269" spans="1:16" x14ac:dyDescent="0.3">
      <c r="A269" s="44" t="s">
        <v>75</v>
      </c>
      <c r="C269" s="52">
        <f>$O$268*C$50/$O$50</f>
        <v>25</v>
      </c>
      <c r="D269" s="52">
        <f t="shared" ref="D269:N269" si="41">$O$268*D$50/$O$50</f>
        <v>12.5</v>
      </c>
      <c r="E269" s="52">
        <f t="shared" si="41"/>
        <v>12.5</v>
      </c>
      <c r="F269" s="52">
        <f t="shared" si="41"/>
        <v>25</v>
      </c>
      <c r="G269" s="52">
        <f t="shared" si="41"/>
        <v>12.5</v>
      </c>
      <c r="H269" s="52">
        <f t="shared" si="41"/>
        <v>12.5</v>
      </c>
      <c r="I269" s="52">
        <f t="shared" si="41"/>
        <v>25</v>
      </c>
      <c r="J269" s="52">
        <f t="shared" si="41"/>
        <v>12.5</v>
      </c>
      <c r="K269" s="52">
        <f t="shared" si="41"/>
        <v>12.5</v>
      </c>
      <c r="L269" s="52">
        <f t="shared" si="41"/>
        <v>25</v>
      </c>
      <c r="M269" s="52">
        <f t="shared" si="41"/>
        <v>12.5</v>
      </c>
      <c r="N269" s="53">
        <f t="shared" si="41"/>
        <v>12.5</v>
      </c>
      <c r="O269" s="94">
        <f>SUM(C269:N269)</f>
        <v>200</v>
      </c>
    </row>
    <row r="270" spans="1:16" x14ac:dyDescent="0.3">
      <c r="A270" s="44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3"/>
      <c r="O270" s="49"/>
    </row>
    <row r="271" spans="1:16" x14ac:dyDescent="0.3">
      <c r="A271" s="46" t="s">
        <v>69</v>
      </c>
      <c r="C271" s="54">
        <f>$O$271*C$50/$O$50</f>
        <v>25</v>
      </c>
      <c r="D271" s="54">
        <f t="shared" ref="D271:N271" si="42">$O$271*D$50/$O$50</f>
        <v>12.5</v>
      </c>
      <c r="E271" s="54">
        <f t="shared" si="42"/>
        <v>12.5</v>
      </c>
      <c r="F271" s="54">
        <f t="shared" si="42"/>
        <v>25</v>
      </c>
      <c r="G271" s="54">
        <f t="shared" si="42"/>
        <v>12.5</v>
      </c>
      <c r="H271" s="54">
        <f t="shared" si="42"/>
        <v>12.5</v>
      </c>
      <c r="I271" s="54">
        <f t="shared" si="42"/>
        <v>25</v>
      </c>
      <c r="J271" s="54">
        <f t="shared" si="42"/>
        <v>12.5</v>
      </c>
      <c r="K271" s="54">
        <f t="shared" si="42"/>
        <v>12.5</v>
      </c>
      <c r="L271" s="54">
        <f t="shared" si="42"/>
        <v>25</v>
      </c>
      <c r="M271" s="54">
        <f t="shared" si="42"/>
        <v>12.5</v>
      </c>
      <c r="N271" s="55">
        <f t="shared" si="42"/>
        <v>12.5</v>
      </c>
      <c r="O271" s="2">
        <f>O261-O268</f>
        <v>200</v>
      </c>
    </row>
    <row r="272" spans="1:16" x14ac:dyDescent="0.3">
      <c r="C272" s="95"/>
    </row>
    <row r="273" spans="1:16" x14ac:dyDescent="0.3">
      <c r="A273" s="43" t="s">
        <v>61</v>
      </c>
      <c r="B273" s="4"/>
      <c r="C273" s="95" t="s">
        <v>156</v>
      </c>
      <c r="N273" s="40"/>
      <c r="O273" s="2">
        <v>2</v>
      </c>
    </row>
    <row r="274" spans="1:16" x14ac:dyDescent="0.3">
      <c r="A274" s="43" t="s">
        <v>62</v>
      </c>
      <c r="N274" s="40"/>
      <c r="O274" s="50" t="s">
        <v>151</v>
      </c>
      <c r="P274" s="50"/>
    </row>
    <row r="275" spans="1:16" x14ac:dyDescent="0.3">
      <c r="A275" s="43" t="s">
        <v>63</v>
      </c>
      <c r="N275" s="40"/>
      <c r="O275" s="2">
        <v>1</v>
      </c>
    </row>
    <row r="276" spans="1:16" x14ac:dyDescent="0.3">
      <c r="A276" s="43" t="s">
        <v>64</v>
      </c>
      <c r="N276" s="40"/>
      <c r="O276" s="2">
        <v>0</v>
      </c>
    </row>
    <row r="277" spans="1:16" x14ac:dyDescent="0.3">
      <c r="A277" s="44" t="s">
        <v>65</v>
      </c>
      <c r="N277" s="40"/>
      <c r="O277" s="6">
        <f>O271</f>
        <v>200</v>
      </c>
      <c r="P277" s="6"/>
    </row>
    <row r="278" spans="1:16" x14ac:dyDescent="0.3">
      <c r="A278" s="43" t="s">
        <v>0</v>
      </c>
      <c r="N278" s="40"/>
      <c r="O278" s="2">
        <v>0</v>
      </c>
    </row>
    <row r="279" spans="1:16" x14ac:dyDescent="0.3">
      <c r="A279" s="44" t="s">
        <v>66</v>
      </c>
      <c r="N279" s="40"/>
      <c r="O279" s="6">
        <f>O277</f>
        <v>200</v>
      </c>
      <c r="P279" s="6"/>
    </row>
    <row r="280" spans="1:16" x14ac:dyDescent="0.3">
      <c r="A280" s="43" t="s">
        <v>71</v>
      </c>
      <c r="N280" s="40"/>
      <c r="O280" s="48">
        <v>0.1</v>
      </c>
      <c r="P280" s="48"/>
    </row>
    <row r="281" spans="1:16" ht="28.8" x14ac:dyDescent="0.3">
      <c r="A281" s="44" t="s">
        <v>72</v>
      </c>
      <c r="N281" s="40"/>
      <c r="O281" s="2">
        <f>O280*O279</f>
        <v>20</v>
      </c>
    </row>
    <row r="282" spans="1:16" x14ac:dyDescent="0.3">
      <c r="A282" s="43" t="s">
        <v>3</v>
      </c>
      <c r="N282" s="40"/>
    </row>
    <row r="283" spans="1:16" x14ac:dyDescent="0.3">
      <c r="A283" s="43" t="s">
        <v>67</v>
      </c>
      <c r="N283" s="40"/>
    </row>
    <row r="284" spans="1:16" ht="28.8" x14ac:dyDescent="0.3">
      <c r="A284" s="45" t="s">
        <v>74</v>
      </c>
      <c r="N284" s="40"/>
      <c r="O284" s="6">
        <f>MIN(O281,IF(OR(O283="Unlimited",O283=""),10^18,O283))</f>
        <v>20</v>
      </c>
      <c r="P284" s="6"/>
    </row>
    <row r="285" spans="1:16" x14ac:dyDescent="0.3">
      <c r="A285" s="44" t="s">
        <v>75</v>
      </c>
      <c r="C285" s="52">
        <f>$O$284*C$50/$O$50</f>
        <v>2.5</v>
      </c>
      <c r="D285" s="52">
        <f t="shared" ref="D285:N285" si="43">$O$284*D$50/$O$50</f>
        <v>1.25</v>
      </c>
      <c r="E285" s="52">
        <f t="shared" si="43"/>
        <v>1.25</v>
      </c>
      <c r="F285" s="52">
        <f t="shared" si="43"/>
        <v>2.5</v>
      </c>
      <c r="G285" s="52">
        <f t="shared" si="43"/>
        <v>1.25</v>
      </c>
      <c r="H285" s="52">
        <f t="shared" si="43"/>
        <v>1.25</v>
      </c>
      <c r="I285" s="52">
        <f t="shared" si="43"/>
        <v>2.5</v>
      </c>
      <c r="J285" s="52">
        <f t="shared" si="43"/>
        <v>1.25</v>
      </c>
      <c r="K285" s="52">
        <f t="shared" si="43"/>
        <v>1.25</v>
      </c>
      <c r="L285" s="52">
        <f t="shared" si="43"/>
        <v>2.5</v>
      </c>
      <c r="M285" s="52">
        <f t="shared" si="43"/>
        <v>1.25</v>
      </c>
      <c r="N285" s="53">
        <f t="shared" si="43"/>
        <v>1.25</v>
      </c>
      <c r="O285" s="94">
        <f>SUM(C285:N285)</f>
        <v>20</v>
      </c>
    </row>
    <row r="286" spans="1:16" x14ac:dyDescent="0.3">
      <c r="A286" s="44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3"/>
      <c r="O286" s="49"/>
    </row>
    <row r="287" spans="1:16" x14ac:dyDescent="0.3">
      <c r="A287" s="46" t="s">
        <v>132</v>
      </c>
      <c r="C287" s="54">
        <f>$O$287*C$50/$O$50</f>
        <v>22.5</v>
      </c>
      <c r="D287" s="54">
        <f t="shared" ref="D287:N287" si="44">$O$287*D$50/$O$50</f>
        <v>11.25</v>
      </c>
      <c r="E287" s="54">
        <f t="shared" si="44"/>
        <v>11.25</v>
      </c>
      <c r="F287" s="54">
        <f t="shared" si="44"/>
        <v>22.5</v>
      </c>
      <c r="G287" s="54">
        <f t="shared" si="44"/>
        <v>11.25</v>
      </c>
      <c r="H287" s="54">
        <f t="shared" si="44"/>
        <v>11.25</v>
      </c>
      <c r="I287" s="54">
        <f t="shared" si="44"/>
        <v>22.5</v>
      </c>
      <c r="J287" s="54">
        <f t="shared" si="44"/>
        <v>11.25</v>
      </c>
      <c r="K287" s="54">
        <f t="shared" si="44"/>
        <v>11.25</v>
      </c>
      <c r="L287" s="54">
        <f t="shared" si="44"/>
        <v>22.5</v>
      </c>
      <c r="M287" s="54">
        <f t="shared" si="44"/>
        <v>11.25</v>
      </c>
      <c r="N287" s="55">
        <f t="shared" si="44"/>
        <v>11.25</v>
      </c>
      <c r="O287" s="2">
        <f>O277-O284</f>
        <v>180</v>
      </c>
    </row>
    <row r="289" spans="1:17" x14ac:dyDescent="0.3">
      <c r="A289" s="65" t="s">
        <v>106</v>
      </c>
      <c r="B289" s="4"/>
      <c r="D289" s="77" t="s">
        <v>157</v>
      </c>
      <c r="H289" s="42"/>
      <c r="K289" s="42"/>
      <c r="N289" s="42"/>
    </row>
    <row r="290" spans="1:17" x14ac:dyDescent="0.3">
      <c r="A290" s="43" t="s">
        <v>61</v>
      </c>
      <c r="C290" s="80">
        <v>1</v>
      </c>
      <c r="D290" s="80"/>
      <c r="E290" s="78"/>
      <c r="F290" s="80">
        <v>1</v>
      </c>
      <c r="G290" s="80"/>
      <c r="H290" s="78"/>
      <c r="I290" s="80">
        <v>1</v>
      </c>
      <c r="J290" s="80"/>
      <c r="K290" s="78"/>
      <c r="L290" s="80">
        <v>1</v>
      </c>
      <c r="M290" s="80"/>
      <c r="N290" s="78"/>
      <c r="O290" s="73"/>
    </row>
    <row r="291" spans="1:17" x14ac:dyDescent="0.3">
      <c r="A291" s="43" t="s">
        <v>62</v>
      </c>
      <c r="C291" s="80" t="s">
        <v>141</v>
      </c>
      <c r="D291" s="80"/>
      <c r="E291" s="78"/>
      <c r="F291" s="80" t="s">
        <v>142</v>
      </c>
      <c r="G291" s="80"/>
      <c r="H291" s="78"/>
      <c r="I291" s="80" t="s">
        <v>143</v>
      </c>
      <c r="J291" s="80"/>
      <c r="K291" s="78"/>
      <c r="L291" s="80" t="s">
        <v>144</v>
      </c>
      <c r="M291" s="80"/>
      <c r="N291" s="78"/>
      <c r="O291" s="74"/>
    </row>
    <row r="292" spans="1:17" x14ac:dyDescent="0.3">
      <c r="A292" s="43" t="s">
        <v>63</v>
      </c>
      <c r="C292" s="80">
        <v>1</v>
      </c>
      <c r="D292" s="80"/>
      <c r="E292" s="78"/>
      <c r="F292" s="80">
        <v>1</v>
      </c>
      <c r="G292" s="80"/>
      <c r="H292" s="78"/>
      <c r="I292" s="80">
        <v>1</v>
      </c>
      <c r="J292" s="80"/>
      <c r="K292" s="78"/>
      <c r="L292" s="80">
        <v>1</v>
      </c>
      <c r="M292" s="80"/>
      <c r="N292" s="78"/>
      <c r="O292" s="73"/>
    </row>
    <row r="293" spans="1:17" x14ac:dyDescent="0.3">
      <c r="A293" s="43" t="s">
        <v>64</v>
      </c>
      <c r="C293" s="78">
        <v>0</v>
      </c>
      <c r="D293" s="78"/>
      <c r="E293" s="78"/>
      <c r="F293" s="78">
        <v>0</v>
      </c>
      <c r="G293" s="78"/>
      <c r="H293" s="78"/>
      <c r="I293" s="78">
        <v>0</v>
      </c>
      <c r="J293" s="78"/>
      <c r="K293" s="78"/>
      <c r="L293" s="78">
        <v>0</v>
      </c>
      <c r="M293" s="78"/>
      <c r="N293" s="78"/>
      <c r="O293" s="73"/>
    </row>
    <row r="294" spans="1:17" x14ac:dyDescent="0.3">
      <c r="A294" s="44" t="s">
        <v>65</v>
      </c>
      <c r="C294" s="78">
        <f>MAX(0, SUM(C$50:E$50))</f>
        <v>100</v>
      </c>
      <c r="D294" s="78"/>
      <c r="E294" s="78"/>
      <c r="F294" s="78">
        <f>MAX(0, SUM(F$50:H$50))</f>
        <v>100</v>
      </c>
      <c r="G294" s="78"/>
      <c r="H294" s="78"/>
      <c r="I294" s="78">
        <f>MAX(0, SUM(I$50:K$50))</f>
        <v>100</v>
      </c>
      <c r="J294" s="78"/>
      <c r="K294" s="78"/>
      <c r="L294" s="78">
        <f>MAX(0, SUM(L$50:N$50))</f>
        <v>100</v>
      </c>
      <c r="M294" s="78"/>
      <c r="N294" s="78"/>
      <c r="O294" s="73"/>
      <c r="P294" s="6"/>
      <c r="Q294" s="6"/>
    </row>
    <row r="295" spans="1:17" x14ac:dyDescent="0.3">
      <c r="A295" s="43" t="s">
        <v>0</v>
      </c>
      <c r="C295" s="78">
        <v>0</v>
      </c>
      <c r="D295" s="78"/>
      <c r="E295" s="78"/>
      <c r="F295" s="78">
        <v>0</v>
      </c>
      <c r="G295" s="78"/>
      <c r="H295" s="78"/>
      <c r="I295" s="78">
        <v>0</v>
      </c>
      <c r="J295" s="78"/>
      <c r="K295" s="78"/>
      <c r="L295" s="78">
        <v>0</v>
      </c>
      <c r="M295" s="78"/>
      <c r="N295" s="78"/>
      <c r="O295" s="73"/>
      <c r="Q295" s="6"/>
    </row>
    <row r="296" spans="1:17" x14ac:dyDescent="0.3">
      <c r="A296" s="44" t="s">
        <v>66</v>
      </c>
      <c r="C296" s="78">
        <f>C294</f>
        <v>100</v>
      </c>
      <c r="D296" s="78"/>
      <c r="E296" s="78"/>
      <c r="F296" s="78">
        <f>F294</f>
        <v>100</v>
      </c>
      <c r="G296" s="78"/>
      <c r="H296" s="78"/>
      <c r="I296" s="78">
        <f>I294</f>
        <v>100</v>
      </c>
      <c r="J296" s="78"/>
      <c r="K296" s="78"/>
      <c r="L296" s="78">
        <f>L294</f>
        <v>100</v>
      </c>
      <c r="M296" s="78"/>
      <c r="N296" s="78"/>
      <c r="O296" s="73"/>
      <c r="P296" s="6"/>
      <c r="Q296" s="6"/>
    </row>
    <row r="297" spans="1:17" x14ac:dyDescent="0.3">
      <c r="A297" s="43" t="s">
        <v>71</v>
      </c>
      <c r="C297" s="79">
        <v>0.1</v>
      </c>
      <c r="D297" s="79"/>
      <c r="E297" s="79"/>
      <c r="F297" s="79">
        <v>0.1</v>
      </c>
      <c r="G297" s="79"/>
      <c r="H297" s="79"/>
      <c r="I297" s="79">
        <v>0.1</v>
      </c>
      <c r="J297" s="79"/>
      <c r="K297" s="79"/>
      <c r="L297" s="79">
        <v>0.1</v>
      </c>
      <c r="M297" s="79"/>
      <c r="N297" s="93"/>
      <c r="O297" s="75"/>
      <c r="Q297" s="6"/>
    </row>
    <row r="298" spans="1:17" ht="28.8" x14ac:dyDescent="0.3">
      <c r="A298" s="44" t="s">
        <v>72</v>
      </c>
      <c r="C298" s="78">
        <f>C297*C296</f>
        <v>10</v>
      </c>
      <c r="D298" s="78"/>
      <c r="E298" s="78"/>
      <c r="F298" s="78">
        <f t="shared" ref="F298" si="45">F297*F296</f>
        <v>10</v>
      </c>
      <c r="G298" s="78"/>
      <c r="H298" s="78"/>
      <c r="I298" s="78">
        <f t="shared" ref="I298" si="46">I297*I296</f>
        <v>10</v>
      </c>
      <c r="J298" s="78"/>
      <c r="K298" s="78"/>
      <c r="L298" s="78">
        <f t="shared" ref="L298" si="47">L297*L296</f>
        <v>10</v>
      </c>
      <c r="M298" s="78"/>
      <c r="N298" s="81"/>
      <c r="O298" s="73"/>
    </row>
    <row r="299" spans="1:17" x14ac:dyDescent="0.3">
      <c r="A299" s="43" t="s">
        <v>3</v>
      </c>
      <c r="N299" s="13"/>
      <c r="O299" s="73"/>
    </row>
    <row r="300" spans="1:17" x14ac:dyDescent="0.3">
      <c r="A300" s="43" t="s">
        <v>67</v>
      </c>
      <c r="N300" s="13"/>
      <c r="O300" s="73"/>
    </row>
    <row r="301" spans="1:17" ht="28.8" x14ac:dyDescent="0.3">
      <c r="A301" s="45" t="s">
        <v>74</v>
      </c>
      <c r="N301" s="13"/>
      <c r="O301" s="73">
        <f>SUM(C298:N298)</f>
        <v>40</v>
      </c>
      <c r="P301" s="6"/>
      <c r="Q301" s="6"/>
    </row>
    <row r="302" spans="1:17" x14ac:dyDescent="0.3">
      <c r="A302" s="44" t="s">
        <v>136</v>
      </c>
      <c r="C302" s="52">
        <f>C298*C$50/SUM($C$50:$E$50)</f>
        <v>5</v>
      </c>
      <c r="D302" s="52">
        <f>C298*D$50/SUM($C$50:$E$50)</f>
        <v>2.5</v>
      </c>
      <c r="E302" s="52">
        <f>C298*E$50/SUM($C$50:$E$50)</f>
        <v>2.5</v>
      </c>
      <c r="F302" s="52">
        <f>F298*F$50/SUM($F$50:$H$50)</f>
        <v>5</v>
      </c>
      <c r="G302" s="52">
        <f>F298*G$50/SUM($F$50:$H$50)</f>
        <v>2.5</v>
      </c>
      <c r="H302" s="52">
        <f>F298*H$50/SUM($F$50:$H$50)</f>
        <v>2.5</v>
      </c>
      <c r="I302" s="52">
        <f>I298*I$50/SUM($I$50:$K$50)</f>
        <v>5</v>
      </c>
      <c r="J302" s="52">
        <f>I298*J$50/SUM($I$50:$K$50)</f>
        <v>2.5</v>
      </c>
      <c r="K302" s="52">
        <f>I298*K$50/SUM($I$50:$K$50)</f>
        <v>2.5</v>
      </c>
      <c r="L302" s="52">
        <f>L298*L$50/SUM($L$50:$N$50)</f>
        <v>5</v>
      </c>
      <c r="M302" s="52">
        <f>L298*M$50/SUM($L$50:$N$50)</f>
        <v>2.5</v>
      </c>
      <c r="N302" s="52">
        <f>L298*N$50/SUM($L$50:$N$50)</f>
        <v>2.5</v>
      </c>
      <c r="O302" s="76">
        <f>SUM(C302:N302)</f>
        <v>40</v>
      </c>
    </row>
    <row r="303" spans="1:17" x14ac:dyDescent="0.3">
      <c r="A303" s="46" t="s">
        <v>69</v>
      </c>
      <c r="C303" s="67">
        <f>$O$205*C$50/$O$50</f>
        <v>45</v>
      </c>
      <c r="D303" s="67">
        <f t="shared" ref="D303:N303" si="48">$O$205*D$50/$O$50</f>
        <v>22.5</v>
      </c>
      <c r="E303" s="67">
        <f t="shared" si="48"/>
        <v>22.5</v>
      </c>
      <c r="F303" s="67">
        <f t="shared" si="48"/>
        <v>45</v>
      </c>
      <c r="G303" s="67">
        <f t="shared" si="48"/>
        <v>22.5</v>
      </c>
      <c r="H303" s="67">
        <f t="shared" si="48"/>
        <v>22.5</v>
      </c>
      <c r="I303" s="67">
        <f t="shared" si="48"/>
        <v>45</v>
      </c>
      <c r="J303" s="67">
        <f t="shared" si="48"/>
        <v>22.5</v>
      </c>
      <c r="K303" s="67">
        <f t="shared" si="48"/>
        <v>22.5</v>
      </c>
      <c r="L303" s="67">
        <f t="shared" si="48"/>
        <v>45</v>
      </c>
      <c r="M303" s="67">
        <f t="shared" si="48"/>
        <v>22.5</v>
      </c>
      <c r="N303" s="67">
        <f t="shared" si="48"/>
        <v>22.5</v>
      </c>
      <c r="O303" s="73">
        <f>$O$50-O301</f>
        <v>360</v>
      </c>
    </row>
    <row r="305" spans="1:17" x14ac:dyDescent="0.3">
      <c r="A305" s="65" t="s">
        <v>108</v>
      </c>
      <c r="B305" s="4"/>
      <c r="D305" s="77" t="s">
        <v>158</v>
      </c>
      <c r="H305" s="42"/>
      <c r="K305" s="42"/>
      <c r="N305" s="42"/>
    </row>
    <row r="306" spans="1:17" x14ac:dyDescent="0.3">
      <c r="A306" s="43" t="s">
        <v>61</v>
      </c>
      <c r="C306" s="80">
        <v>1</v>
      </c>
      <c r="D306" s="80"/>
      <c r="E306" s="80"/>
      <c r="F306" s="80"/>
      <c r="G306" s="80"/>
      <c r="H306" s="80"/>
      <c r="I306" s="80">
        <v>1</v>
      </c>
      <c r="J306" s="80"/>
      <c r="K306" s="80"/>
      <c r="L306" s="80"/>
      <c r="M306" s="80"/>
      <c r="N306" s="81"/>
      <c r="O306" s="73"/>
    </row>
    <row r="307" spans="1:17" x14ac:dyDescent="0.3">
      <c r="A307" s="43" t="s">
        <v>62</v>
      </c>
      <c r="C307" s="80" t="s">
        <v>140</v>
      </c>
      <c r="D307" s="80"/>
      <c r="E307" s="80"/>
      <c r="F307" s="80"/>
      <c r="G307" s="80"/>
      <c r="H307" s="80"/>
      <c r="I307" s="80" t="s">
        <v>145</v>
      </c>
      <c r="J307" s="80"/>
      <c r="K307" s="80"/>
      <c r="L307" s="80"/>
      <c r="M307" s="80"/>
      <c r="N307" s="81"/>
      <c r="O307" s="74"/>
    </row>
    <row r="308" spans="1:17" x14ac:dyDescent="0.3">
      <c r="A308" s="43" t="s">
        <v>63</v>
      </c>
      <c r="C308" s="80">
        <v>1</v>
      </c>
      <c r="D308" s="80"/>
      <c r="E308" s="80"/>
      <c r="F308" s="80"/>
      <c r="G308" s="80"/>
      <c r="H308" s="80"/>
      <c r="I308" s="80">
        <v>1</v>
      </c>
      <c r="J308" s="80"/>
      <c r="K308" s="80"/>
      <c r="L308" s="80"/>
      <c r="M308" s="80"/>
      <c r="N308" s="80"/>
      <c r="O308" s="73"/>
    </row>
    <row r="309" spans="1:17" x14ac:dyDescent="0.3">
      <c r="A309" s="43" t="s">
        <v>64</v>
      </c>
      <c r="C309" s="78">
        <v>0</v>
      </c>
      <c r="D309" s="78"/>
      <c r="E309" s="78"/>
      <c r="F309" s="78"/>
      <c r="G309" s="78"/>
      <c r="H309" s="78"/>
      <c r="I309" s="78">
        <v>0</v>
      </c>
      <c r="J309" s="78"/>
      <c r="K309" s="78"/>
      <c r="L309" s="78"/>
      <c r="M309" s="78"/>
      <c r="N309" s="78"/>
      <c r="O309" s="73"/>
    </row>
    <row r="310" spans="1:17" x14ac:dyDescent="0.3">
      <c r="A310" s="44" t="s">
        <v>65</v>
      </c>
      <c r="C310" s="78">
        <f>MAX(0, SUM(C$50:H$50))</f>
        <v>200</v>
      </c>
      <c r="D310" s="78"/>
      <c r="E310" s="78"/>
      <c r="F310" s="78"/>
      <c r="G310" s="78"/>
      <c r="H310" s="78"/>
      <c r="I310" s="78">
        <f>MAX(0, SUM(I$50:N$50))</f>
        <v>200</v>
      </c>
      <c r="J310" s="78"/>
      <c r="K310" s="78"/>
      <c r="L310" s="78"/>
      <c r="M310" s="78"/>
      <c r="N310" s="78"/>
      <c r="O310" s="73"/>
      <c r="P310" s="6"/>
      <c r="Q310" s="6"/>
    </row>
    <row r="311" spans="1:17" x14ac:dyDescent="0.3">
      <c r="A311" s="43" t="s">
        <v>0</v>
      </c>
      <c r="C311" s="78">
        <v>0</v>
      </c>
      <c r="D311" s="78"/>
      <c r="E311" s="78"/>
      <c r="F311" s="78"/>
      <c r="G311" s="78"/>
      <c r="H311" s="78"/>
      <c r="I311" s="78">
        <v>0</v>
      </c>
      <c r="J311" s="78"/>
      <c r="K311" s="78"/>
      <c r="L311" s="78"/>
      <c r="M311" s="78"/>
      <c r="N311" s="78"/>
      <c r="O311" s="73"/>
      <c r="Q311" s="6"/>
    </row>
    <row r="312" spans="1:17" x14ac:dyDescent="0.3">
      <c r="A312" s="44" t="s">
        <v>66</v>
      </c>
      <c r="C312" s="78">
        <f>IF(C311=0, C310, MIN(C310, C311))</f>
        <v>200</v>
      </c>
      <c r="D312" s="78"/>
      <c r="E312" s="78"/>
      <c r="F312" s="78"/>
      <c r="G312" s="78"/>
      <c r="H312" s="78"/>
      <c r="I312" s="78">
        <f>IF(I311=0, I310, MIN(I310, I311))</f>
        <v>200</v>
      </c>
      <c r="J312" s="78"/>
      <c r="K312" s="78"/>
      <c r="L312" s="78"/>
      <c r="M312" s="78"/>
      <c r="N312" s="78"/>
      <c r="O312" s="73"/>
      <c r="P312" s="6"/>
      <c r="Q312" s="6"/>
    </row>
    <row r="313" spans="1:17" x14ac:dyDescent="0.3">
      <c r="A313" s="43" t="s">
        <v>71</v>
      </c>
      <c r="C313" s="79">
        <v>0.1</v>
      </c>
      <c r="D313" s="79"/>
      <c r="E313" s="79"/>
      <c r="F313" s="79"/>
      <c r="G313" s="79"/>
      <c r="H313" s="79"/>
      <c r="I313" s="79">
        <v>0.1</v>
      </c>
      <c r="J313" s="79"/>
      <c r="K313" s="79"/>
      <c r="L313" s="79"/>
      <c r="M313" s="79"/>
      <c r="N313" s="79"/>
      <c r="O313" s="75"/>
      <c r="Q313" s="6"/>
    </row>
    <row r="314" spans="1:17" ht="28.8" x14ac:dyDescent="0.3">
      <c r="A314" s="44" t="s">
        <v>72</v>
      </c>
      <c r="C314" s="78">
        <f>C312*C313</f>
        <v>20</v>
      </c>
      <c r="D314" s="78"/>
      <c r="E314" s="78"/>
      <c r="F314" s="78"/>
      <c r="G314" s="78"/>
      <c r="H314" s="78"/>
      <c r="I314" s="78">
        <f>I312*I313</f>
        <v>20</v>
      </c>
      <c r="J314" s="78"/>
      <c r="K314" s="78"/>
      <c r="L314" s="78"/>
      <c r="M314" s="78"/>
      <c r="N314" s="78"/>
      <c r="O314" s="73"/>
    </row>
    <row r="315" spans="1:17" x14ac:dyDescent="0.3">
      <c r="A315" s="43" t="s">
        <v>3</v>
      </c>
      <c r="N315" s="13"/>
      <c r="O315" s="73"/>
    </row>
    <row r="316" spans="1:17" x14ac:dyDescent="0.3">
      <c r="A316" s="43" t="s">
        <v>67</v>
      </c>
      <c r="N316" s="13"/>
      <c r="O316" s="73"/>
    </row>
    <row r="317" spans="1:17" ht="28.8" x14ac:dyDescent="0.3">
      <c r="A317" s="45" t="s">
        <v>74</v>
      </c>
      <c r="N317" s="13"/>
      <c r="O317" s="73">
        <f>SUM(C314:N314)</f>
        <v>40</v>
      </c>
      <c r="P317" s="6"/>
      <c r="Q317" s="6"/>
    </row>
    <row r="318" spans="1:17" x14ac:dyDescent="0.3">
      <c r="A318" s="44" t="s">
        <v>136</v>
      </c>
      <c r="C318" s="52">
        <f>$C$314*C$50/SUM($C$50:$H$50)</f>
        <v>5</v>
      </c>
      <c r="D318" s="52">
        <f t="shared" ref="D318:H318" si="49">$C$314*D$50/SUM($C$50:$H$50)</f>
        <v>2.5</v>
      </c>
      <c r="E318" s="52">
        <f t="shared" si="49"/>
        <v>2.5</v>
      </c>
      <c r="F318" s="52">
        <f t="shared" si="49"/>
        <v>5</v>
      </c>
      <c r="G318" s="52">
        <f t="shared" si="49"/>
        <v>2.5</v>
      </c>
      <c r="H318" s="52">
        <f t="shared" si="49"/>
        <v>2.5</v>
      </c>
      <c r="I318" s="52">
        <f>$I$314*I$50/SUM($I$50:$N$50)</f>
        <v>5</v>
      </c>
      <c r="J318" s="52">
        <f t="shared" ref="J318:N318" si="50">$I$314*J$50/SUM($I$50:$N$50)</f>
        <v>2.5</v>
      </c>
      <c r="K318" s="52">
        <f t="shared" si="50"/>
        <v>2.5</v>
      </c>
      <c r="L318" s="52">
        <f t="shared" si="50"/>
        <v>5</v>
      </c>
      <c r="M318" s="52">
        <f t="shared" si="50"/>
        <v>2.5</v>
      </c>
      <c r="N318" s="52">
        <f t="shared" si="50"/>
        <v>2.5</v>
      </c>
      <c r="O318" s="76">
        <f>SUM(C318:N318)</f>
        <v>40</v>
      </c>
    </row>
    <row r="319" spans="1:17" x14ac:dyDescent="0.3">
      <c r="A319" s="46" t="s">
        <v>69</v>
      </c>
      <c r="C319" s="67">
        <f>$O$319*C$50/$O$50</f>
        <v>45</v>
      </c>
      <c r="D319" s="67">
        <f t="shared" ref="D319:N319" si="51">$O$319*D$50/$O$50</f>
        <v>22.5</v>
      </c>
      <c r="E319" s="67">
        <f t="shared" si="51"/>
        <v>22.5</v>
      </c>
      <c r="F319" s="67">
        <f t="shared" si="51"/>
        <v>45</v>
      </c>
      <c r="G319" s="67">
        <f t="shared" si="51"/>
        <v>22.5</v>
      </c>
      <c r="H319" s="67">
        <f t="shared" si="51"/>
        <v>22.5</v>
      </c>
      <c r="I319" s="67">
        <f t="shared" si="51"/>
        <v>45</v>
      </c>
      <c r="J319" s="67">
        <f t="shared" si="51"/>
        <v>22.5</v>
      </c>
      <c r="K319" s="67">
        <f t="shared" si="51"/>
        <v>22.5</v>
      </c>
      <c r="L319" s="67">
        <f t="shared" si="51"/>
        <v>45</v>
      </c>
      <c r="M319" s="67">
        <f t="shared" si="51"/>
        <v>22.5</v>
      </c>
      <c r="N319" s="67">
        <f t="shared" si="51"/>
        <v>22.5</v>
      </c>
      <c r="O319" s="73">
        <f>O$50-O317</f>
        <v>360</v>
      </c>
    </row>
    <row r="321" spans="1:17" x14ac:dyDescent="0.3">
      <c r="A321" s="65" t="s">
        <v>109</v>
      </c>
      <c r="B321" s="4"/>
      <c r="D321" s="77" t="s">
        <v>159</v>
      </c>
      <c r="H321" s="42"/>
      <c r="K321" s="42"/>
      <c r="N321" s="42"/>
    </row>
    <row r="322" spans="1:17" x14ac:dyDescent="0.3">
      <c r="A322" s="43" t="s">
        <v>61</v>
      </c>
      <c r="C322" s="80">
        <v>1</v>
      </c>
      <c r="D322" s="80"/>
      <c r="E322" s="80"/>
      <c r="F322" s="80"/>
      <c r="G322" s="80"/>
      <c r="H322" s="80"/>
      <c r="I322" s="80">
        <v>1</v>
      </c>
      <c r="J322" s="80"/>
      <c r="K322" s="80"/>
      <c r="L322" s="80"/>
      <c r="M322" s="80"/>
      <c r="N322" s="81"/>
      <c r="O322" s="73"/>
    </row>
    <row r="323" spans="1:17" x14ac:dyDescent="0.3">
      <c r="A323" s="43" t="s">
        <v>62</v>
      </c>
      <c r="C323" s="80" t="s">
        <v>148</v>
      </c>
      <c r="D323" s="80"/>
      <c r="E323" s="80"/>
      <c r="F323" s="80"/>
      <c r="G323" s="80"/>
      <c r="H323" s="80"/>
      <c r="I323" s="80" t="s">
        <v>149</v>
      </c>
      <c r="J323" s="80"/>
      <c r="K323" s="80"/>
      <c r="L323" s="80"/>
      <c r="M323" s="80"/>
      <c r="N323" s="81"/>
      <c r="O323" s="74"/>
    </row>
    <row r="324" spans="1:17" x14ac:dyDescent="0.3">
      <c r="A324" s="43" t="s">
        <v>63</v>
      </c>
      <c r="C324" s="80">
        <v>1</v>
      </c>
      <c r="D324" s="80"/>
      <c r="E324" s="80"/>
      <c r="F324" s="80"/>
      <c r="G324" s="80"/>
      <c r="H324" s="80"/>
      <c r="I324" s="80">
        <v>1</v>
      </c>
      <c r="J324" s="80"/>
      <c r="K324" s="80"/>
      <c r="L324" s="80"/>
      <c r="M324" s="80"/>
      <c r="N324" s="80"/>
      <c r="O324" s="73"/>
    </row>
    <row r="325" spans="1:17" x14ac:dyDescent="0.3">
      <c r="A325" s="43" t="s">
        <v>64</v>
      </c>
      <c r="C325" s="78">
        <v>0</v>
      </c>
      <c r="D325" s="78"/>
      <c r="E325" s="78"/>
      <c r="F325" s="78"/>
      <c r="G325" s="78"/>
      <c r="H325" s="78"/>
      <c r="I325" s="78">
        <v>0</v>
      </c>
      <c r="J325" s="78"/>
      <c r="K325" s="78"/>
      <c r="L325" s="78"/>
      <c r="M325" s="78"/>
      <c r="N325" s="78"/>
      <c r="O325" s="73"/>
    </row>
    <row r="326" spans="1:17" x14ac:dyDescent="0.3">
      <c r="A326" s="44" t="s">
        <v>65</v>
      </c>
      <c r="C326" s="78">
        <f>MAX(0, SUM(C$50:H$50))</f>
        <v>200</v>
      </c>
      <c r="D326" s="78"/>
      <c r="E326" s="78"/>
      <c r="F326" s="78"/>
      <c r="G326" s="78"/>
      <c r="H326" s="78"/>
      <c r="I326" s="78">
        <f>MAX(0, SUM(I$50:N$50))</f>
        <v>200</v>
      </c>
      <c r="J326" s="78"/>
      <c r="K326" s="78"/>
      <c r="L326" s="78"/>
      <c r="M326" s="78"/>
      <c r="N326" s="78"/>
      <c r="O326" s="73"/>
      <c r="P326" s="6"/>
      <c r="Q326" s="6"/>
    </row>
    <row r="327" spans="1:17" x14ac:dyDescent="0.3">
      <c r="A327" s="43" t="s">
        <v>0</v>
      </c>
      <c r="C327" s="78">
        <v>0</v>
      </c>
      <c r="D327" s="78"/>
      <c r="E327" s="78"/>
      <c r="F327" s="78"/>
      <c r="G327" s="78"/>
      <c r="H327" s="78"/>
      <c r="I327" s="78">
        <v>0</v>
      </c>
      <c r="J327" s="78"/>
      <c r="K327" s="78"/>
      <c r="L327" s="78"/>
      <c r="M327" s="78"/>
      <c r="N327" s="78"/>
      <c r="O327" s="73"/>
      <c r="Q327" s="6"/>
    </row>
    <row r="328" spans="1:17" x14ac:dyDescent="0.3">
      <c r="A328" s="44" t="s">
        <v>66</v>
      </c>
      <c r="C328" s="78">
        <f>IF(C327=0, C326, MIN(C326, C327))</f>
        <v>200</v>
      </c>
      <c r="D328" s="78"/>
      <c r="E328" s="78"/>
      <c r="F328" s="78"/>
      <c r="G328" s="78"/>
      <c r="H328" s="78"/>
      <c r="I328" s="78">
        <f>IF(I327=0, I326, MIN(I326, I327))</f>
        <v>200</v>
      </c>
      <c r="J328" s="78"/>
      <c r="K328" s="78"/>
      <c r="L328" s="78"/>
      <c r="M328" s="78"/>
      <c r="N328" s="78"/>
      <c r="O328" s="73"/>
      <c r="P328" s="6"/>
      <c r="Q328" s="6"/>
    </row>
    <row r="329" spans="1:17" x14ac:dyDescent="0.3">
      <c r="A329" s="43" t="s">
        <v>71</v>
      </c>
      <c r="C329" s="79">
        <v>0.1</v>
      </c>
      <c r="D329" s="79"/>
      <c r="E329" s="79"/>
      <c r="F329" s="79"/>
      <c r="G329" s="79"/>
      <c r="H329" s="79"/>
      <c r="I329" s="79">
        <v>0.1</v>
      </c>
      <c r="J329" s="79"/>
      <c r="K329" s="79"/>
      <c r="L329" s="79"/>
      <c r="M329" s="79"/>
      <c r="N329" s="79"/>
      <c r="O329" s="75"/>
      <c r="Q329" s="6"/>
    </row>
    <row r="330" spans="1:17" ht="28.8" x14ac:dyDescent="0.3">
      <c r="A330" s="44" t="s">
        <v>72</v>
      </c>
      <c r="C330" s="78">
        <f>C328*C329</f>
        <v>20</v>
      </c>
      <c r="D330" s="78"/>
      <c r="E330" s="78"/>
      <c r="F330" s="78"/>
      <c r="G330" s="78"/>
      <c r="H330" s="78"/>
      <c r="I330" s="78">
        <f>I328*I329</f>
        <v>20</v>
      </c>
      <c r="J330" s="78"/>
      <c r="K330" s="78"/>
      <c r="L330" s="78"/>
      <c r="M330" s="78"/>
      <c r="N330" s="78"/>
      <c r="O330" s="73"/>
    </row>
    <row r="331" spans="1:17" x14ac:dyDescent="0.3">
      <c r="A331" s="43" t="s">
        <v>3</v>
      </c>
      <c r="N331" s="13"/>
      <c r="O331" s="73"/>
    </row>
    <row r="332" spans="1:17" x14ac:dyDescent="0.3">
      <c r="A332" s="43" t="s">
        <v>67</v>
      </c>
      <c r="N332" s="13"/>
      <c r="O332" s="73"/>
    </row>
    <row r="333" spans="1:17" ht="28.8" x14ac:dyDescent="0.3">
      <c r="A333" s="45" t="s">
        <v>74</v>
      </c>
      <c r="N333" s="13"/>
      <c r="O333" s="73">
        <f>SUM(C330:N330)</f>
        <v>40</v>
      </c>
      <c r="P333" s="6"/>
      <c r="Q333" s="6"/>
    </row>
    <row r="334" spans="1:17" x14ac:dyDescent="0.3">
      <c r="A334" s="44" t="s">
        <v>136</v>
      </c>
      <c r="C334" s="52">
        <f>$C$314*C$50/SUM($C$50:$H$50)</f>
        <v>5</v>
      </c>
      <c r="D334" s="52">
        <f t="shared" ref="D334:H334" si="52">$C$314*D$50/SUM($C$50:$H$50)</f>
        <v>2.5</v>
      </c>
      <c r="E334" s="52">
        <f t="shared" si="52"/>
        <v>2.5</v>
      </c>
      <c r="F334" s="52">
        <f t="shared" si="52"/>
        <v>5</v>
      </c>
      <c r="G334" s="52">
        <f t="shared" si="52"/>
        <v>2.5</v>
      </c>
      <c r="H334" s="52">
        <f t="shared" si="52"/>
        <v>2.5</v>
      </c>
      <c r="I334" s="52">
        <f>$I$314*I$50/SUM($I$50:$N$50)</f>
        <v>5</v>
      </c>
      <c r="J334" s="52">
        <f t="shared" ref="J334:N334" si="53">$I$314*J$50/SUM($I$50:$N$50)</f>
        <v>2.5</v>
      </c>
      <c r="K334" s="52">
        <f t="shared" si="53"/>
        <v>2.5</v>
      </c>
      <c r="L334" s="52">
        <f t="shared" si="53"/>
        <v>5</v>
      </c>
      <c r="M334" s="52">
        <f t="shared" si="53"/>
        <v>2.5</v>
      </c>
      <c r="N334" s="52">
        <f t="shared" si="53"/>
        <v>2.5</v>
      </c>
      <c r="O334" s="76">
        <f>SUM(C334:N334)</f>
        <v>40</v>
      </c>
    </row>
    <row r="335" spans="1:17" x14ac:dyDescent="0.3">
      <c r="A335" s="46" t="s">
        <v>69</v>
      </c>
      <c r="C335" s="67">
        <f>$O$319*C$50/$O$50</f>
        <v>45</v>
      </c>
      <c r="D335" s="67">
        <f t="shared" ref="D335:N335" si="54">$O$319*D$50/$O$50</f>
        <v>22.5</v>
      </c>
      <c r="E335" s="67">
        <f t="shared" si="54"/>
        <v>22.5</v>
      </c>
      <c r="F335" s="67">
        <f t="shared" si="54"/>
        <v>45</v>
      </c>
      <c r="G335" s="67">
        <f t="shared" si="54"/>
        <v>22.5</v>
      </c>
      <c r="H335" s="67">
        <f t="shared" si="54"/>
        <v>22.5</v>
      </c>
      <c r="I335" s="67">
        <f t="shared" si="54"/>
        <v>45</v>
      </c>
      <c r="J335" s="67">
        <f t="shared" si="54"/>
        <v>22.5</v>
      </c>
      <c r="K335" s="67">
        <f t="shared" si="54"/>
        <v>22.5</v>
      </c>
      <c r="L335" s="67">
        <f t="shared" si="54"/>
        <v>45</v>
      </c>
      <c r="M335" s="67">
        <f t="shared" si="54"/>
        <v>22.5</v>
      </c>
      <c r="N335" s="67">
        <f t="shared" si="54"/>
        <v>22.5</v>
      </c>
      <c r="O335" s="73">
        <f>O$50-O333</f>
        <v>360</v>
      </c>
    </row>
  </sheetData>
  <mergeCells count="252">
    <mergeCell ref="C329:H329"/>
    <mergeCell ref="I329:N329"/>
    <mergeCell ref="C330:H330"/>
    <mergeCell ref="I330:N330"/>
    <mergeCell ref="C324:H324"/>
    <mergeCell ref="I324:N324"/>
    <mergeCell ref="C325:H325"/>
    <mergeCell ref="I325:N325"/>
    <mergeCell ref="C326:H326"/>
    <mergeCell ref="I326:N326"/>
    <mergeCell ref="C327:H327"/>
    <mergeCell ref="I327:N327"/>
    <mergeCell ref="C328:H328"/>
    <mergeCell ref="I328:N328"/>
    <mergeCell ref="C312:H312"/>
    <mergeCell ref="I312:N312"/>
    <mergeCell ref="C313:H313"/>
    <mergeCell ref="I313:N313"/>
    <mergeCell ref="C314:H314"/>
    <mergeCell ref="I314:N314"/>
    <mergeCell ref="C322:H322"/>
    <mergeCell ref="I322:N322"/>
    <mergeCell ref="C323:H323"/>
    <mergeCell ref="I323:N323"/>
    <mergeCell ref="C307:H307"/>
    <mergeCell ref="I307:N307"/>
    <mergeCell ref="C308:H308"/>
    <mergeCell ref="I308:N308"/>
    <mergeCell ref="C309:H309"/>
    <mergeCell ref="I309:N309"/>
    <mergeCell ref="C310:H310"/>
    <mergeCell ref="I310:N310"/>
    <mergeCell ref="C311:H311"/>
    <mergeCell ref="I311:N311"/>
    <mergeCell ref="C297:E297"/>
    <mergeCell ref="F297:H297"/>
    <mergeCell ref="I297:K297"/>
    <mergeCell ref="L297:N297"/>
    <mergeCell ref="C298:E298"/>
    <mergeCell ref="F298:H298"/>
    <mergeCell ref="I298:K298"/>
    <mergeCell ref="L298:N298"/>
    <mergeCell ref="C306:H306"/>
    <mergeCell ref="I306:N306"/>
    <mergeCell ref="C294:E294"/>
    <mergeCell ref="F294:H294"/>
    <mergeCell ref="I294:K294"/>
    <mergeCell ref="L294:N294"/>
    <mergeCell ref="C295:E295"/>
    <mergeCell ref="F295:H295"/>
    <mergeCell ref="I295:K295"/>
    <mergeCell ref="L295:N295"/>
    <mergeCell ref="C296:E296"/>
    <mergeCell ref="F296:H296"/>
    <mergeCell ref="I296:K296"/>
    <mergeCell ref="L296:N296"/>
    <mergeCell ref="C291:E291"/>
    <mergeCell ref="F291:H291"/>
    <mergeCell ref="I291:K291"/>
    <mergeCell ref="L291:N291"/>
    <mergeCell ref="C292:E292"/>
    <mergeCell ref="F292:H292"/>
    <mergeCell ref="I292:K292"/>
    <mergeCell ref="L292:N292"/>
    <mergeCell ref="C293:E293"/>
    <mergeCell ref="F293:H293"/>
    <mergeCell ref="I293:K293"/>
    <mergeCell ref="L293:N293"/>
    <mergeCell ref="C290:E290"/>
    <mergeCell ref="F290:H290"/>
    <mergeCell ref="I290:K290"/>
    <mergeCell ref="L290:N290"/>
    <mergeCell ref="I122:K122"/>
    <mergeCell ref="I123:K123"/>
    <mergeCell ref="I117:K117"/>
    <mergeCell ref="I118:K118"/>
    <mergeCell ref="I119:K119"/>
    <mergeCell ref="I120:K120"/>
    <mergeCell ref="I121:K121"/>
    <mergeCell ref="I112:K112"/>
    <mergeCell ref="I113:K113"/>
    <mergeCell ref="I114:K114"/>
    <mergeCell ref="I115:K115"/>
    <mergeCell ref="I116:K116"/>
    <mergeCell ref="C121:E121"/>
    <mergeCell ref="F121:H121"/>
    <mergeCell ref="C122:E122"/>
    <mergeCell ref="F122:H122"/>
    <mergeCell ref="C123:E123"/>
    <mergeCell ref="F123:H123"/>
    <mergeCell ref="C118:E118"/>
    <mergeCell ref="F118:H118"/>
    <mergeCell ref="C119:E119"/>
    <mergeCell ref="F119:H119"/>
    <mergeCell ref="C120:E120"/>
    <mergeCell ref="F120:H120"/>
    <mergeCell ref="C115:E115"/>
    <mergeCell ref="F115:H115"/>
    <mergeCell ref="C116:E116"/>
    <mergeCell ref="F116:H116"/>
    <mergeCell ref="C117:E117"/>
    <mergeCell ref="F117:H117"/>
    <mergeCell ref="C112:E112"/>
    <mergeCell ref="F112:H112"/>
    <mergeCell ref="C113:E113"/>
    <mergeCell ref="F113:H113"/>
    <mergeCell ref="C114:E114"/>
    <mergeCell ref="F114:H114"/>
    <mergeCell ref="C109:E109"/>
    <mergeCell ref="F98:H98"/>
    <mergeCell ref="F99:H99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C104:E104"/>
    <mergeCell ref="C105:E105"/>
    <mergeCell ref="C106:E106"/>
    <mergeCell ref="C107:E107"/>
    <mergeCell ref="C108:E108"/>
    <mergeCell ref="C99:E99"/>
    <mergeCell ref="C100:E100"/>
    <mergeCell ref="C101:E101"/>
    <mergeCell ref="C102:E102"/>
    <mergeCell ref="C103:E103"/>
    <mergeCell ref="C91:E91"/>
    <mergeCell ref="C92:E92"/>
    <mergeCell ref="C93:E93"/>
    <mergeCell ref="C94:E94"/>
    <mergeCell ref="C98:E98"/>
    <mergeCell ref="C86:E86"/>
    <mergeCell ref="C87:E87"/>
    <mergeCell ref="C88:E88"/>
    <mergeCell ref="C89:E89"/>
    <mergeCell ref="C90:E90"/>
    <mergeCell ref="C78:E78"/>
    <mergeCell ref="C79:E79"/>
    <mergeCell ref="C83:E83"/>
    <mergeCell ref="C84:E84"/>
    <mergeCell ref="C85:E85"/>
    <mergeCell ref="C73:E73"/>
    <mergeCell ref="C74:E74"/>
    <mergeCell ref="C75:E75"/>
    <mergeCell ref="C76:E76"/>
    <mergeCell ref="C77:E77"/>
    <mergeCell ref="C68:E68"/>
    <mergeCell ref="C69:E69"/>
    <mergeCell ref="C70:E70"/>
    <mergeCell ref="C71:E71"/>
    <mergeCell ref="C72:E72"/>
    <mergeCell ref="C54:E54"/>
    <mergeCell ref="C53:E53"/>
    <mergeCell ref="C63:E63"/>
    <mergeCell ref="C62:E62"/>
    <mergeCell ref="C64:E64"/>
    <mergeCell ref="C61:E61"/>
    <mergeCell ref="C55:E55"/>
    <mergeCell ref="C56:E56"/>
    <mergeCell ref="C58:E58"/>
    <mergeCell ref="C57:E57"/>
    <mergeCell ref="C59:E59"/>
    <mergeCell ref="C60:E60"/>
    <mergeCell ref="C35:E35"/>
    <mergeCell ref="F35:H35"/>
    <mergeCell ref="I35:K35"/>
    <mergeCell ref="L35:N35"/>
    <mergeCell ref="C25:E25"/>
    <mergeCell ref="F25:H25"/>
    <mergeCell ref="I25:K25"/>
    <mergeCell ref="L25:N25"/>
    <mergeCell ref="C34:E34"/>
    <mergeCell ref="F34:H34"/>
    <mergeCell ref="I34:K34"/>
    <mergeCell ref="L34:N34"/>
    <mergeCell ref="F196:H196"/>
    <mergeCell ref="F197:H197"/>
    <mergeCell ref="F198:H198"/>
    <mergeCell ref="F199:H199"/>
    <mergeCell ref="F200:H200"/>
    <mergeCell ref="C192:E192"/>
    <mergeCell ref="C193:E193"/>
    <mergeCell ref="C194:E194"/>
    <mergeCell ref="C195:E195"/>
    <mergeCell ref="C196:E196"/>
    <mergeCell ref="C197:E197"/>
    <mergeCell ref="C198:E198"/>
    <mergeCell ref="C199:E199"/>
    <mergeCell ref="C200:E200"/>
    <mergeCell ref="C208:H208"/>
    <mergeCell ref="I208:N208"/>
    <mergeCell ref="L192:N192"/>
    <mergeCell ref="L193:N193"/>
    <mergeCell ref="L194:N194"/>
    <mergeCell ref="L195:N195"/>
    <mergeCell ref="L196:N196"/>
    <mergeCell ref="L197:N197"/>
    <mergeCell ref="L198:N198"/>
    <mergeCell ref="L199:N199"/>
    <mergeCell ref="L200:N200"/>
    <mergeCell ref="I192:K192"/>
    <mergeCell ref="I193:K193"/>
    <mergeCell ref="I194:K194"/>
    <mergeCell ref="I195:K195"/>
    <mergeCell ref="I196:K196"/>
    <mergeCell ref="I197:K197"/>
    <mergeCell ref="I198:K198"/>
    <mergeCell ref="I199:K199"/>
    <mergeCell ref="I200:K200"/>
    <mergeCell ref="F192:H192"/>
    <mergeCell ref="F193:H193"/>
    <mergeCell ref="F194:H194"/>
    <mergeCell ref="F195:H195"/>
    <mergeCell ref="C211:H211"/>
    <mergeCell ref="C212:H212"/>
    <mergeCell ref="C213:H213"/>
    <mergeCell ref="I211:N211"/>
    <mergeCell ref="I212:N212"/>
    <mergeCell ref="I213:N213"/>
    <mergeCell ref="C209:H209"/>
    <mergeCell ref="I209:N209"/>
    <mergeCell ref="C210:H210"/>
    <mergeCell ref="I210:N210"/>
    <mergeCell ref="C225:H225"/>
    <mergeCell ref="I225:N225"/>
    <mergeCell ref="C226:H226"/>
    <mergeCell ref="I226:N226"/>
    <mergeCell ref="C227:H227"/>
    <mergeCell ref="I227:N227"/>
    <mergeCell ref="C224:H224"/>
    <mergeCell ref="I224:N224"/>
    <mergeCell ref="C214:H214"/>
    <mergeCell ref="C215:H215"/>
    <mergeCell ref="C216:H216"/>
    <mergeCell ref="I214:N214"/>
    <mergeCell ref="I215:N215"/>
    <mergeCell ref="I216:N216"/>
    <mergeCell ref="C228:H228"/>
    <mergeCell ref="I228:N228"/>
    <mergeCell ref="C229:H229"/>
    <mergeCell ref="I229:N229"/>
    <mergeCell ref="C230:H230"/>
    <mergeCell ref="I230:N230"/>
    <mergeCell ref="C231:H231"/>
    <mergeCell ref="I231:N231"/>
    <mergeCell ref="C232:H232"/>
    <mergeCell ref="I232:N232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C7A2-1B51-4025-9607-914B146FA46C}">
  <sheetPr>
    <tabColor theme="4"/>
  </sheetPr>
  <dimension ref="A2:M25"/>
  <sheetViews>
    <sheetView tabSelected="1" workbookViewId="0">
      <selection activeCell="E11" sqref="E11"/>
    </sheetView>
  </sheetViews>
  <sheetFormatPr defaultColWidth="8.77734375" defaultRowHeight="14.4" x14ac:dyDescent="0.3"/>
  <cols>
    <col min="1" max="1" width="18.21875" style="57" customWidth="1"/>
    <col min="2" max="2" width="16.6640625" style="57" bestFit="1" customWidth="1"/>
    <col min="3" max="3" width="40.88671875" style="57" bestFit="1" customWidth="1"/>
    <col min="4" max="4" width="16.109375" style="57" customWidth="1"/>
    <col min="5" max="5" width="19.33203125" style="57" customWidth="1"/>
    <col min="6" max="6" width="19.88671875" style="57" customWidth="1"/>
    <col min="7" max="7" width="15.44140625" style="57" bestFit="1" customWidth="1"/>
    <col min="8" max="8" width="13.33203125" style="57" bestFit="1" customWidth="1"/>
    <col min="9" max="9" width="19.77734375" style="57" customWidth="1"/>
    <col min="10" max="10" width="18.77734375" style="57" bestFit="1" customWidth="1"/>
    <col min="11" max="14" width="24.21875" style="57" bestFit="1" customWidth="1"/>
    <col min="15" max="16" width="23.88671875" style="57" bestFit="1" customWidth="1"/>
    <col min="17" max="17" width="13.77734375" style="57" bestFit="1" customWidth="1"/>
    <col min="18" max="18" width="18.44140625" style="57" customWidth="1"/>
    <col min="19" max="19" width="15.5546875" style="57" customWidth="1"/>
    <col min="20" max="20" width="23.88671875" style="57" bestFit="1" customWidth="1"/>
    <col min="21" max="21" width="21.77734375" style="57" customWidth="1"/>
    <col min="22" max="22" width="20.21875" style="57" bestFit="1" customWidth="1"/>
    <col min="23" max="23" width="19.21875" style="57" bestFit="1" customWidth="1"/>
    <col min="24" max="24" width="16.21875" style="57" bestFit="1" customWidth="1"/>
    <col min="25" max="26" width="19.88671875" style="57" bestFit="1" customWidth="1"/>
    <col min="27" max="27" width="15.21875" style="57" bestFit="1" customWidth="1"/>
    <col min="28" max="28" width="16" style="57" customWidth="1"/>
    <col min="29" max="29" width="18.109375" style="57" bestFit="1" customWidth="1"/>
    <col min="30" max="30" width="13" style="57" bestFit="1" customWidth="1"/>
    <col min="31" max="31" width="13.77734375" style="57" bestFit="1" customWidth="1"/>
    <col min="32" max="32" width="12.21875" style="57" bestFit="1" customWidth="1"/>
    <col min="33" max="33" width="19.6640625" style="57" bestFit="1" customWidth="1"/>
    <col min="34" max="35" width="20" style="57" bestFit="1" customWidth="1"/>
    <col min="36" max="36" width="20.33203125" style="57" bestFit="1" customWidth="1"/>
    <col min="37" max="37" width="19.109375" style="57" bestFit="1" customWidth="1"/>
    <col min="38" max="38" width="10.21875" style="57" bestFit="1" customWidth="1"/>
    <col min="39" max="39" width="9.88671875" style="57" bestFit="1" customWidth="1"/>
    <col min="40" max="40" width="11.21875" style="57" bestFit="1" customWidth="1"/>
    <col min="41" max="41" width="11.6640625" style="57" bestFit="1" customWidth="1"/>
    <col min="42" max="42" width="12.21875" style="57" bestFit="1" customWidth="1"/>
    <col min="43" max="43" width="12" style="57" bestFit="1" customWidth="1"/>
    <col min="44" max="44" width="10.21875" style="57" bestFit="1" customWidth="1"/>
    <col min="45" max="45" width="11.21875" style="57" bestFit="1" customWidth="1"/>
    <col min="46" max="46" width="11.6640625" style="57" bestFit="1" customWidth="1"/>
    <col min="47" max="47" width="12.21875" style="57" bestFit="1" customWidth="1"/>
    <col min="48" max="48" width="12" style="57" bestFit="1" customWidth="1"/>
    <col min="49" max="49" width="8" style="57" bestFit="1" customWidth="1"/>
    <col min="50" max="50" width="11.21875" style="57" bestFit="1" customWidth="1"/>
    <col min="51" max="51" width="11.6640625" style="57" bestFit="1" customWidth="1"/>
    <col min="52" max="52" width="13.109375" style="57" bestFit="1" customWidth="1"/>
    <col min="53" max="53" width="16.44140625" style="57" bestFit="1" customWidth="1"/>
    <col min="54" max="54" width="12" style="57" bestFit="1" customWidth="1"/>
    <col min="55" max="55" width="15.33203125" style="57" bestFit="1" customWidth="1"/>
    <col min="56" max="56" width="15.88671875" style="57" bestFit="1" customWidth="1"/>
    <col min="57" max="57" width="14" style="57" bestFit="1" customWidth="1"/>
    <col min="58" max="58" width="13.88671875" style="57" bestFit="1" customWidth="1"/>
    <col min="59" max="59" width="13.6640625" style="57" bestFit="1" customWidth="1"/>
    <col min="60" max="60" width="10" style="57" bestFit="1" customWidth="1"/>
    <col min="61" max="61" width="13.109375" style="57" bestFit="1" customWidth="1"/>
    <col min="62" max="62" width="13.21875" style="57" bestFit="1" customWidth="1"/>
    <col min="63" max="63" width="13.88671875" style="57" bestFit="1" customWidth="1"/>
    <col min="64" max="64" width="13.6640625" style="57" bestFit="1" customWidth="1"/>
    <col min="65" max="65" width="12.77734375" style="57" bestFit="1" customWidth="1"/>
    <col min="66" max="66" width="12.88671875" style="57" bestFit="1" customWidth="1"/>
    <col min="67" max="67" width="13.21875" style="57" bestFit="1" customWidth="1"/>
    <col min="68" max="68" width="13.88671875" style="57" bestFit="1" customWidth="1"/>
    <col min="69" max="69" width="13.6640625" style="57" bestFit="1" customWidth="1"/>
    <col min="70" max="70" width="15.21875" style="57" bestFit="1" customWidth="1"/>
    <col min="71" max="71" width="12.88671875" style="57" bestFit="1" customWidth="1"/>
    <col min="72" max="72" width="13.21875" style="57" bestFit="1" customWidth="1"/>
    <col min="73" max="73" width="13.88671875" style="57" bestFit="1" customWidth="1"/>
    <col min="74" max="74" width="13.6640625" style="57" bestFit="1" customWidth="1"/>
    <col min="75" max="75" width="16.44140625" style="57" bestFit="1" customWidth="1"/>
    <col min="76" max="76" width="12.88671875" style="57" bestFit="1" customWidth="1"/>
    <col min="77" max="77" width="15.33203125" style="57" bestFit="1" customWidth="1"/>
    <col min="78" max="78" width="13.88671875" style="57" bestFit="1" customWidth="1"/>
    <col min="79" max="79" width="13.6640625" style="57" bestFit="1" customWidth="1"/>
    <col min="80" max="80" width="9.5546875" style="57" bestFit="1" customWidth="1"/>
    <col min="81" max="81" width="12.88671875" style="57" bestFit="1" customWidth="1"/>
    <col min="82" max="82" width="13.21875" style="57" bestFit="1" customWidth="1"/>
    <col min="83" max="83" width="13.88671875" style="57" bestFit="1" customWidth="1"/>
    <col min="84" max="84" width="13.6640625" style="57" bestFit="1" customWidth="1"/>
    <col min="85" max="85" width="9.5546875" style="57" bestFit="1" customWidth="1"/>
    <col min="86" max="86" width="12.88671875" style="57" bestFit="1" customWidth="1"/>
    <col min="87" max="87" width="13.21875" style="57" bestFit="1" customWidth="1"/>
    <col min="88" max="88" width="14.6640625" style="57" bestFit="1" customWidth="1"/>
    <col min="89" max="89" width="14.33203125" style="57" bestFit="1" customWidth="1"/>
    <col min="90" max="90" width="10.21875" style="57" bestFit="1" customWidth="1"/>
    <col min="91" max="91" width="14.6640625" style="57" bestFit="1" customWidth="1"/>
    <col min="92" max="92" width="14.33203125" style="57" bestFit="1" customWidth="1"/>
    <col min="93" max="93" width="10.21875" style="57" bestFit="1" customWidth="1"/>
    <col min="94" max="94" width="14.6640625" style="57" bestFit="1" customWidth="1"/>
    <col min="95" max="95" width="14.33203125" style="57" bestFit="1" customWidth="1"/>
    <col min="96" max="96" width="10.21875" style="57" bestFit="1" customWidth="1"/>
    <col min="97" max="97" width="14.6640625" style="57" bestFit="1" customWidth="1"/>
    <col min="98" max="98" width="14.33203125" style="57" bestFit="1" customWidth="1"/>
    <col min="99" max="99" width="10.21875" style="57" bestFit="1" customWidth="1"/>
    <col min="100" max="100" width="14.6640625" style="57" bestFit="1" customWidth="1"/>
    <col min="101" max="101" width="14.33203125" style="57" bestFit="1" customWidth="1"/>
    <col min="102" max="102" width="10.21875" style="57" bestFit="1" customWidth="1"/>
    <col min="103" max="103" width="14.6640625" style="57" bestFit="1" customWidth="1"/>
    <col min="104" max="104" width="14.33203125" style="57" bestFit="1" customWidth="1"/>
    <col min="105" max="105" width="10.77734375" style="57" bestFit="1" customWidth="1"/>
    <col min="106" max="106" width="8.77734375" style="57" bestFit="1" customWidth="1"/>
    <col min="107" max="107" width="10.21875" style="57" bestFit="1" customWidth="1"/>
    <col min="108" max="108" width="9.88671875" style="57" bestFit="1" customWidth="1"/>
    <col min="109" max="109" width="5.88671875" style="57" bestFit="1" customWidth="1"/>
    <col min="110" max="110" width="10.21875" style="57" bestFit="1" customWidth="1"/>
    <col min="111" max="111" width="9.88671875" style="57" bestFit="1" customWidth="1"/>
    <col min="112" max="112" width="5.88671875" style="57" bestFit="1" customWidth="1"/>
    <col min="113" max="113" width="10.21875" style="57" bestFit="1" customWidth="1"/>
    <col min="114" max="114" width="9.88671875" style="57" bestFit="1" customWidth="1"/>
    <col min="115" max="115" width="5.88671875" style="57" bestFit="1" customWidth="1"/>
    <col min="116" max="116" width="10.21875" style="57" bestFit="1" customWidth="1"/>
    <col min="117" max="117" width="9.88671875" style="57" bestFit="1" customWidth="1"/>
    <col min="118" max="118" width="5.88671875" style="57" bestFit="1" customWidth="1"/>
    <col min="119" max="119" width="10.21875" style="57" bestFit="1" customWidth="1"/>
    <col min="120" max="120" width="9.88671875" style="57" bestFit="1" customWidth="1"/>
    <col min="121" max="121" width="5.88671875" style="57" bestFit="1" customWidth="1"/>
    <col min="122" max="122" width="10.21875" style="57" bestFit="1" customWidth="1"/>
    <col min="123" max="123" width="9.88671875" style="57" bestFit="1" customWidth="1"/>
    <col min="124" max="124" width="5.88671875" style="57" bestFit="1" customWidth="1"/>
    <col min="125" max="125" width="11.21875" style="57" bestFit="1" customWidth="1"/>
    <col min="126" max="126" width="16.77734375" style="57" bestFit="1" customWidth="1"/>
    <col min="127" max="127" width="14.33203125" style="57" bestFit="1" customWidth="1"/>
    <col min="128" max="128" width="11.33203125" style="57" bestFit="1" customWidth="1"/>
    <col min="129" max="129" width="17.44140625" style="57" bestFit="1" customWidth="1"/>
    <col min="130" max="130" width="16.44140625" style="57" bestFit="1" customWidth="1"/>
    <col min="131" max="131" width="16.5546875" style="57" bestFit="1" customWidth="1"/>
    <col min="132" max="132" width="13.44140625" style="57" bestFit="1" customWidth="1"/>
    <col min="133" max="133" width="17.6640625" style="57" bestFit="1" customWidth="1"/>
    <col min="134" max="134" width="16.6640625" style="57" bestFit="1" customWidth="1"/>
    <col min="135" max="135" width="16.77734375" style="57" bestFit="1" customWidth="1"/>
    <col min="136" max="136" width="13.6640625" style="57" bestFit="1" customWidth="1"/>
    <col min="137" max="137" width="24.33203125" style="57" bestFit="1" customWidth="1"/>
    <col min="138" max="138" width="23.44140625" style="57" bestFit="1" customWidth="1"/>
    <col min="139" max="139" width="22.44140625" style="57" bestFit="1" customWidth="1"/>
    <col min="140" max="140" width="20.33203125" style="57" bestFit="1" customWidth="1"/>
    <col min="141" max="141" width="11.6640625" style="57" bestFit="1" customWidth="1"/>
    <col min="142" max="142" width="10.21875" style="57" bestFit="1" customWidth="1"/>
    <col min="143" max="143" width="15.109375" style="57" bestFit="1" customWidth="1"/>
    <col min="144" max="148" width="14.88671875" style="57" bestFit="1" customWidth="1"/>
    <col min="149" max="149" width="15.88671875" style="57" bestFit="1" customWidth="1"/>
    <col min="150" max="150" width="14" style="57" bestFit="1" customWidth="1"/>
    <col min="151" max="151" width="13.88671875" style="57" bestFit="1" customWidth="1"/>
    <col min="152" max="152" width="13.6640625" style="57" bestFit="1" customWidth="1"/>
    <col min="153" max="153" width="9.5546875" style="57" bestFit="1" customWidth="1"/>
    <col min="154" max="154" width="12.88671875" style="57" bestFit="1" customWidth="1"/>
    <col min="155" max="155" width="13.21875" style="57" bestFit="1" customWidth="1"/>
    <col min="156" max="156" width="13.88671875" style="57" bestFit="1" customWidth="1"/>
    <col min="157" max="157" width="13.6640625" style="57" bestFit="1" customWidth="1"/>
    <col min="158" max="158" width="9.5546875" style="57" bestFit="1" customWidth="1"/>
    <col min="159" max="159" width="12.88671875" style="57" bestFit="1" customWidth="1"/>
    <col min="160" max="160" width="13.21875" style="57" bestFit="1" customWidth="1"/>
    <col min="161" max="161" width="13.88671875" style="57" bestFit="1" customWidth="1"/>
    <col min="162" max="162" width="13.6640625" style="57" bestFit="1" customWidth="1"/>
    <col min="163" max="163" width="9.5546875" style="57" bestFit="1" customWidth="1"/>
    <col min="164" max="164" width="12.88671875" style="57" bestFit="1" customWidth="1"/>
    <col min="165" max="165" width="13.21875" style="57" bestFit="1" customWidth="1"/>
    <col min="166" max="166" width="13.88671875" style="57" bestFit="1" customWidth="1"/>
    <col min="167" max="167" width="13.6640625" style="57" bestFit="1" customWidth="1"/>
    <col min="168" max="168" width="9.5546875" style="57" bestFit="1" customWidth="1"/>
    <col min="169" max="169" width="12.88671875" style="57" bestFit="1" customWidth="1"/>
    <col min="170" max="170" width="13.21875" style="57" bestFit="1" customWidth="1"/>
    <col min="171" max="171" width="13.88671875" style="57" bestFit="1" customWidth="1"/>
    <col min="172" max="172" width="13.6640625" style="57" bestFit="1" customWidth="1"/>
    <col min="173" max="173" width="9.5546875" style="57" bestFit="1" customWidth="1"/>
    <col min="174" max="174" width="12.88671875" style="57" bestFit="1" customWidth="1"/>
    <col min="175" max="175" width="13.21875" style="57" bestFit="1" customWidth="1"/>
    <col min="176" max="176" width="14.6640625" style="57" bestFit="1" customWidth="1"/>
    <col min="177" max="177" width="14.33203125" style="57" bestFit="1" customWidth="1"/>
    <col min="178" max="178" width="10.21875" style="57" bestFit="1" customWidth="1"/>
    <col min="179" max="179" width="14.6640625" style="57" bestFit="1" customWidth="1"/>
    <col min="180" max="180" width="14.33203125" style="57" bestFit="1" customWidth="1"/>
    <col min="181" max="181" width="10.21875" style="57" bestFit="1" customWidth="1"/>
    <col min="182" max="182" width="14.6640625" style="57" bestFit="1" customWidth="1"/>
    <col min="183" max="183" width="14.33203125" style="57" bestFit="1" customWidth="1"/>
    <col min="184" max="184" width="10.21875" style="57" bestFit="1" customWidth="1"/>
    <col min="185" max="185" width="14.6640625" style="57" bestFit="1" customWidth="1"/>
    <col min="186" max="186" width="14.33203125" style="57" bestFit="1" customWidth="1"/>
    <col min="187" max="187" width="10.21875" style="57" bestFit="1" customWidth="1"/>
    <col min="188" max="188" width="14.6640625" style="57" bestFit="1" customWidth="1"/>
    <col min="189" max="189" width="14.33203125" style="57" bestFit="1" customWidth="1"/>
    <col min="190" max="190" width="10.21875" style="57" bestFit="1" customWidth="1"/>
    <col min="191" max="191" width="14.6640625" style="57" bestFit="1" customWidth="1"/>
    <col min="192" max="192" width="14.33203125" style="57" bestFit="1" customWidth="1"/>
    <col min="193" max="194" width="10.21875" style="57" bestFit="1" customWidth="1"/>
    <col min="195" max="195" width="14.5546875" style="57" bestFit="1" customWidth="1"/>
    <col min="196" max="196" width="14.21875" style="57" bestFit="1" customWidth="1"/>
    <col min="197" max="197" width="10.21875" style="57" bestFit="1" customWidth="1"/>
    <col min="198" max="198" width="14.5546875" style="57" bestFit="1" customWidth="1"/>
    <col min="199" max="199" width="14.21875" style="57" bestFit="1" customWidth="1"/>
    <col min="200" max="200" width="10.21875" style="57" bestFit="1" customWidth="1"/>
    <col min="201" max="16384" width="8.77734375" style="57"/>
  </cols>
  <sheetData>
    <row r="2" spans="1:13" x14ac:dyDescent="0.3">
      <c r="B2" s="68" t="s">
        <v>123</v>
      </c>
      <c r="C2" s="68" t="s">
        <v>124</v>
      </c>
      <c r="D2" s="68" t="s">
        <v>125</v>
      </c>
      <c r="E2" s="68" t="s">
        <v>153</v>
      </c>
    </row>
    <row r="3" spans="1:13" x14ac:dyDescent="0.3">
      <c r="B3" s="57" t="s">
        <v>80</v>
      </c>
      <c r="C3" s="69" t="s">
        <v>101</v>
      </c>
      <c r="D3" s="69" t="s">
        <v>126</v>
      </c>
    </row>
    <row r="4" spans="1:13" x14ac:dyDescent="0.3">
      <c r="B4" s="57" t="s">
        <v>84</v>
      </c>
      <c r="C4" s="69" t="s">
        <v>102</v>
      </c>
      <c r="D4" s="69" t="s">
        <v>126</v>
      </c>
      <c r="E4" s="63"/>
      <c r="F4" s="63"/>
      <c r="G4" s="63"/>
      <c r="H4" s="63"/>
    </row>
    <row r="5" spans="1:13" x14ac:dyDescent="0.3">
      <c r="B5" s="57" t="s">
        <v>81</v>
      </c>
      <c r="C5" s="69" t="s">
        <v>103</v>
      </c>
      <c r="D5" s="69" t="s">
        <v>126</v>
      </c>
      <c r="E5" s="64"/>
      <c r="F5" s="64"/>
      <c r="G5" s="64"/>
      <c r="H5" s="64"/>
    </row>
    <row r="6" spans="1:13" x14ac:dyDescent="0.3">
      <c r="B6" s="57" t="s">
        <v>86</v>
      </c>
      <c r="C6" s="69" t="s">
        <v>129</v>
      </c>
      <c r="D6" s="69" t="s">
        <v>126</v>
      </c>
      <c r="E6" s="64"/>
      <c r="F6" s="64"/>
      <c r="G6" s="64"/>
      <c r="H6" s="64"/>
    </row>
    <row r="7" spans="1:13" x14ac:dyDescent="0.3">
      <c r="B7" s="57" t="s">
        <v>104</v>
      </c>
      <c r="C7" s="69" t="s">
        <v>105</v>
      </c>
      <c r="D7" s="69" t="s">
        <v>126</v>
      </c>
      <c r="E7" s="64"/>
      <c r="F7" s="64"/>
      <c r="G7" s="64"/>
      <c r="H7" s="64"/>
    </row>
    <row r="8" spans="1:13" x14ac:dyDescent="0.3">
      <c r="B8" s="57" t="s">
        <v>106</v>
      </c>
      <c r="C8" s="69" t="s">
        <v>107</v>
      </c>
      <c r="D8" s="69" t="s">
        <v>126</v>
      </c>
    </row>
    <row r="9" spans="1:13" x14ac:dyDescent="0.3">
      <c r="B9" s="57" t="s">
        <v>108</v>
      </c>
      <c r="C9" s="69" t="s">
        <v>107</v>
      </c>
      <c r="D9" s="69" t="s">
        <v>126</v>
      </c>
    </row>
    <row r="10" spans="1:13" x14ac:dyDescent="0.3">
      <c r="B10" s="57" t="s">
        <v>109</v>
      </c>
      <c r="C10" s="69" t="s">
        <v>107</v>
      </c>
      <c r="D10" s="69" t="s">
        <v>126</v>
      </c>
    </row>
    <row r="11" spans="1:13" x14ac:dyDescent="0.3">
      <c r="B11" s="57" t="s">
        <v>110</v>
      </c>
      <c r="C11" s="69" t="s">
        <v>160</v>
      </c>
      <c r="D11" s="71" t="s">
        <v>138</v>
      </c>
      <c r="E11" s="57" t="s">
        <v>161</v>
      </c>
    </row>
    <row r="12" spans="1:13" x14ac:dyDescent="0.3">
      <c r="B12" s="57" t="s">
        <v>111</v>
      </c>
      <c r="C12" s="69" t="s">
        <v>112</v>
      </c>
      <c r="D12" s="71" t="s">
        <v>138</v>
      </c>
      <c r="E12" s="57" t="s">
        <v>152</v>
      </c>
    </row>
    <row r="13" spans="1:13" x14ac:dyDescent="0.3">
      <c r="B13" s="57" t="s">
        <v>113</v>
      </c>
      <c r="C13" s="69" t="s">
        <v>114</v>
      </c>
      <c r="D13" s="71" t="s">
        <v>138</v>
      </c>
      <c r="E13" s="57" t="s">
        <v>152</v>
      </c>
    </row>
    <row r="14" spans="1:13" x14ac:dyDescent="0.3">
      <c r="A14" s="58"/>
      <c r="B14" s="57" t="s">
        <v>115</v>
      </c>
      <c r="C14" s="69" t="s">
        <v>116</v>
      </c>
      <c r="D14" s="71" t="s">
        <v>138</v>
      </c>
      <c r="E14" s="57" t="s">
        <v>152</v>
      </c>
      <c r="F14" s="58"/>
      <c r="G14" s="56"/>
      <c r="H14" s="56"/>
      <c r="I14" s="56"/>
      <c r="J14"/>
      <c r="K14" s="61"/>
      <c r="L14" s="60"/>
      <c r="M14" s="56"/>
    </row>
    <row r="15" spans="1:13" x14ac:dyDescent="0.3">
      <c r="A15" s="59"/>
      <c r="B15" s="57" t="s">
        <v>117</v>
      </c>
      <c r="C15" s="70" t="s">
        <v>118</v>
      </c>
      <c r="D15" s="69" t="s">
        <v>126</v>
      </c>
      <c r="E15"/>
      <c r="F15" s="56"/>
      <c r="G15" s="56"/>
      <c r="H15" s="56"/>
      <c r="I15" s="56"/>
      <c r="J15"/>
      <c r="K15" s="61"/>
      <c r="L15" s="60"/>
      <c r="M15" s="56"/>
    </row>
    <row r="16" spans="1:13" x14ac:dyDescent="0.3">
      <c r="A16" s="59"/>
      <c r="B16" s="57" t="s">
        <v>119</v>
      </c>
      <c r="C16" s="70" t="s">
        <v>120</v>
      </c>
      <c r="D16" s="69" t="s">
        <v>126</v>
      </c>
      <c r="E16"/>
      <c r="F16" s="56"/>
      <c r="G16" s="56"/>
      <c r="H16" s="56"/>
      <c r="I16" s="56"/>
      <c r="J16"/>
      <c r="K16" s="61"/>
      <c r="L16" s="60"/>
      <c r="M16" s="56"/>
    </row>
    <row r="17" spans="1:13" x14ac:dyDescent="0.3">
      <c r="A17" s="59"/>
      <c r="B17" s="57" t="s">
        <v>91</v>
      </c>
      <c r="C17" s="70" t="s">
        <v>121</v>
      </c>
      <c r="D17" s="69" t="s">
        <v>126</v>
      </c>
      <c r="E17"/>
      <c r="F17" s="56"/>
      <c r="G17" s="56"/>
      <c r="H17" s="56"/>
      <c r="I17" s="56"/>
      <c r="J17"/>
      <c r="K17" s="61"/>
      <c r="L17" s="60"/>
      <c r="M17" s="56"/>
    </row>
    <row r="18" spans="1:13" x14ac:dyDescent="0.3">
      <c r="A18" s="59"/>
      <c r="B18" s="57" t="s">
        <v>92</v>
      </c>
      <c r="C18" s="70" t="s">
        <v>122</v>
      </c>
      <c r="D18" s="69" t="s">
        <v>126</v>
      </c>
      <c r="E18"/>
      <c r="F18" s="56"/>
      <c r="G18" s="56"/>
      <c r="H18" s="56"/>
      <c r="I18" s="56"/>
      <c r="J18"/>
      <c r="K18" s="61"/>
      <c r="L18" s="60"/>
      <c r="M18" s="62"/>
    </row>
    <row r="19" spans="1:13" x14ac:dyDescent="0.3">
      <c r="A19" s="59"/>
      <c r="B19" s="56"/>
      <c r="C19" s="56"/>
      <c r="D19" s="56"/>
      <c r="E19"/>
      <c r="F19" s="56"/>
      <c r="G19" s="56"/>
      <c r="H19" s="56"/>
      <c r="I19" s="56"/>
      <c r="J19"/>
      <c r="K19" s="61"/>
      <c r="L19" s="60"/>
      <c r="M19" s="62"/>
    </row>
    <row r="20" spans="1:13" x14ac:dyDescent="0.3">
      <c r="A20" s="59"/>
      <c r="B20" s="56"/>
      <c r="C20" s="56"/>
      <c r="D20" s="56"/>
      <c r="E20"/>
      <c r="F20" s="56"/>
      <c r="G20" s="56"/>
      <c r="H20" s="56"/>
      <c r="I20" s="56"/>
      <c r="J20"/>
      <c r="K20" s="61"/>
      <c r="L20" s="60"/>
      <c r="M20" s="62"/>
    </row>
    <row r="21" spans="1:13" x14ac:dyDescent="0.3">
      <c r="A21" s="59"/>
      <c r="B21" s="56"/>
      <c r="C21" s="56"/>
      <c r="D21" s="56"/>
      <c r="E21"/>
      <c r="F21" s="56"/>
      <c r="G21" s="56"/>
      <c r="H21" s="56"/>
      <c r="I21" s="56"/>
      <c r="J21"/>
      <c r="K21" s="61"/>
      <c r="L21" s="60"/>
      <c r="M21" s="62"/>
    </row>
    <row r="22" spans="1:13" x14ac:dyDescent="0.3">
      <c r="A22" s="59"/>
      <c r="B22" s="56"/>
      <c r="C22" s="56"/>
      <c r="D22" s="56"/>
      <c r="E22"/>
      <c r="F22" s="56"/>
      <c r="G22" s="56"/>
      <c r="H22" s="56"/>
      <c r="I22" s="56"/>
      <c r="J22"/>
      <c r="K22" s="61"/>
      <c r="L22" s="60"/>
      <c r="M22" s="62"/>
    </row>
    <row r="23" spans="1:13" x14ac:dyDescent="0.3">
      <c r="A23" s="59"/>
      <c r="B23" s="56"/>
      <c r="C23" s="56"/>
      <c r="D23" s="56"/>
      <c r="E23"/>
      <c r="F23" s="56"/>
      <c r="G23" s="56"/>
      <c r="H23" s="56"/>
      <c r="I23" s="56"/>
      <c r="J23"/>
      <c r="K23" s="61"/>
      <c r="L23" s="60"/>
      <c r="M23" s="62"/>
    </row>
    <row r="24" spans="1:13" x14ac:dyDescent="0.3">
      <c r="A24" s="59"/>
      <c r="B24" s="56"/>
      <c r="C24" s="56"/>
      <c r="D24" s="56"/>
      <c r="E24"/>
      <c r="F24" s="56"/>
      <c r="G24" s="56"/>
      <c r="H24" s="56"/>
      <c r="I24" s="56"/>
      <c r="J24"/>
      <c r="K24" s="61"/>
      <c r="L24" s="60"/>
      <c r="M24" s="62"/>
    </row>
    <row r="25" spans="1:13" x14ac:dyDescent="0.3">
      <c r="A25" s="59"/>
      <c r="B25" s="56"/>
      <c r="C25" s="56"/>
      <c r="D25" s="56"/>
      <c r="E25"/>
      <c r="F25" s="56"/>
      <c r="G25" s="56"/>
      <c r="H25" s="56"/>
      <c r="I25" s="56"/>
      <c r="J25"/>
      <c r="K25" s="61"/>
      <c r="L25" s="60"/>
      <c r="M25" s="6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Calculations</vt:lpstr>
      <vt:lpstr>OED examples list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lastPrinted>2013-02-27T22:10:58Z</cp:lastPrinted>
  <dcterms:created xsi:type="dcterms:W3CDTF">2012-12-12T13:18:42Z</dcterms:created>
  <dcterms:modified xsi:type="dcterms:W3CDTF">2018-07-19T08:46:01Z</dcterms:modified>
</cp:coreProperties>
</file>