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Joh\git\ReinsuranceTestTool\examples\"/>
    </mc:Choice>
  </mc:AlternateContent>
  <xr:revisionPtr revIDLastSave="0" documentId="10_ncr:8100000_{1E47A683-FB85-449E-ADC5-2AF0BED43271}" xr6:coauthVersionLast="34" xr6:coauthVersionMax="34" xr10:uidLastSave="{00000000-0000-0000-0000-000000000000}"/>
  <bookViews>
    <workbookView xWindow="0" yWindow="0" windowWidth="30720" windowHeight="9072" activeTab="2" xr2:uid="{00000000-000D-0000-FFFF-FFFF00000000}"/>
  </bookViews>
  <sheets>
    <sheet name="Information" sheetId="18" r:id="rId1"/>
    <sheet name="Calculations" sheetId="15" r:id="rId2"/>
    <sheet name="OED examples list" sheetId="17" r:id="rId3"/>
  </sheets>
  <calcPr calcId="162913"/>
</workbook>
</file>

<file path=xl/calcChain.xml><?xml version="1.0" encoding="utf-8"?>
<calcChain xmlns="http://schemas.openxmlformats.org/spreadsheetml/2006/main">
  <c r="H470" i="15" l="1"/>
  <c r="G470" i="15"/>
  <c r="F470" i="15"/>
  <c r="E470" i="15"/>
  <c r="D470" i="15"/>
  <c r="C470" i="15"/>
  <c r="O470" i="15"/>
  <c r="N470" i="15"/>
  <c r="M470" i="15"/>
  <c r="L470" i="15"/>
  <c r="K470" i="15"/>
  <c r="J470" i="15"/>
  <c r="I470" i="15"/>
  <c r="H469" i="15"/>
  <c r="G469" i="15"/>
  <c r="F469" i="15"/>
  <c r="E469" i="15"/>
  <c r="D469" i="15"/>
  <c r="C469" i="15"/>
  <c r="O468" i="15"/>
  <c r="C468" i="15"/>
  <c r="C465" i="15"/>
  <c r="C461" i="15"/>
  <c r="C463" i="15" s="1"/>
  <c r="O146" i="15"/>
  <c r="O469" i="15" l="1"/>
  <c r="N454" i="15"/>
  <c r="M454" i="15"/>
  <c r="L454" i="15"/>
  <c r="K454" i="15"/>
  <c r="J454" i="15"/>
  <c r="I454" i="15"/>
  <c r="H454" i="15"/>
  <c r="G454" i="15"/>
  <c r="F454" i="15"/>
  <c r="E454" i="15"/>
  <c r="D454" i="15"/>
  <c r="C454" i="15"/>
  <c r="O454" i="15"/>
  <c r="N453" i="15"/>
  <c r="M453" i="15"/>
  <c r="L453" i="15"/>
  <c r="K453" i="15"/>
  <c r="J453" i="15"/>
  <c r="I453" i="15"/>
  <c r="H453" i="15"/>
  <c r="G453" i="15"/>
  <c r="F453" i="15"/>
  <c r="E453" i="15"/>
  <c r="D453" i="15"/>
  <c r="C453" i="15"/>
  <c r="L452" i="15"/>
  <c r="I452" i="15"/>
  <c r="F452" i="15"/>
  <c r="C452" i="15"/>
  <c r="O452" i="15"/>
  <c r="N437" i="15"/>
  <c r="M437" i="15"/>
  <c r="L437" i="15"/>
  <c r="K437" i="15"/>
  <c r="J437" i="15"/>
  <c r="I437" i="15"/>
  <c r="H437" i="15"/>
  <c r="G437" i="15"/>
  <c r="F437" i="15"/>
  <c r="E437" i="15"/>
  <c r="D437" i="15"/>
  <c r="C437" i="15"/>
  <c r="O437" i="15"/>
  <c r="N436" i="15"/>
  <c r="M436" i="15"/>
  <c r="L436" i="15"/>
  <c r="K436" i="15"/>
  <c r="J436" i="15"/>
  <c r="I436" i="15"/>
  <c r="H436" i="15"/>
  <c r="G436" i="15"/>
  <c r="F436" i="15"/>
  <c r="E436" i="15"/>
  <c r="D436" i="15"/>
  <c r="C436" i="15"/>
  <c r="L435" i="15"/>
  <c r="I435" i="15"/>
  <c r="F435" i="15"/>
  <c r="C435" i="15"/>
  <c r="L446" i="15"/>
  <c r="L448" i="15" s="1"/>
  <c r="L444" i="15"/>
  <c r="I444" i="15"/>
  <c r="I446" i="15" s="1"/>
  <c r="I448" i="15" s="1"/>
  <c r="F444" i="15"/>
  <c r="F446" i="15" s="1"/>
  <c r="F448" i="15" s="1"/>
  <c r="C444" i="15"/>
  <c r="C446" i="15" s="1"/>
  <c r="C448" i="15" s="1"/>
  <c r="C429" i="15"/>
  <c r="C431" i="15" s="1"/>
  <c r="L427" i="15"/>
  <c r="L429" i="15" s="1"/>
  <c r="L431" i="15" s="1"/>
  <c r="I427" i="15"/>
  <c r="I429" i="15" s="1"/>
  <c r="I431" i="15" s="1"/>
  <c r="F427" i="15"/>
  <c r="F429" i="15" s="1"/>
  <c r="F431" i="15" s="1"/>
  <c r="C427" i="15"/>
  <c r="O435" i="15" l="1"/>
  <c r="C418" i="15"/>
  <c r="O404" i="15"/>
  <c r="C404" i="15" s="1"/>
  <c r="O401" i="15"/>
  <c r="I401" i="15"/>
  <c r="C401" i="15"/>
  <c r="C415" i="15"/>
  <c r="N420" i="15"/>
  <c r="M420" i="15"/>
  <c r="L420" i="15"/>
  <c r="K420" i="15"/>
  <c r="J420" i="15"/>
  <c r="I420" i="15"/>
  <c r="N419" i="15"/>
  <c r="M419" i="15"/>
  <c r="L419" i="15"/>
  <c r="K419" i="15"/>
  <c r="J419" i="15"/>
  <c r="I419" i="15"/>
  <c r="C413" i="15"/>
  <c r="I399" i="15"/>
  <c r="C399" i="15"/>
  <c r="O453" i="15" l="1"/>
  <c r="O436" i="15"/>
  <c r="I404" i="15"/>
  <c r="D419" i="15"/>
  <c r="O418" i="15"/>
  <c r="O420" i="15" s="1"/>
  <c r="G419" i="15"/>
  <c r="H419" i="15"/>
  <c r="F419" i="15"/>
  <c r="E419" i="15"/>
  <c r="C419" i="15"/>
  <c r="O413" i="15"/>
  <c r="O195" i="15"/>
  <c r="H405" i="15" l="1"/>
  <c r="G405" i="15"/>
  <c r="E405" i="15"/>
  <c r="D405" i="15"/>
  <c r="F405" i="15"/>
  <c r="C405" i="15"/>
  <c r="O419" i="15"/>
  <c r="O406" i="15"/>
  <c r="G420" i="15"/>
  <c r="F420" i="15"/>
  <c r="E420" i="15"/>
  <c r="D420" i="15"/>
  <c r="C420" i="15"/>
  <c r="H420" i="15"/>
  <c r="O24" i="15"/>
  <c r="M406" i="15" l="1"/>
  <c r="E406" i="15"/>
  <c r="G406" i="15"/>
  <c r="K406" i="15"/>
  <c r="C406" i="15"/>
  <c r="J406" i="15"/>
  <c r="H406" i="15"/>
  <c r="I406" i="15"/>
  <c r="N406" i="15"/>
  <c r="F406" i="15"/>
  <c r="L406" i="15"/>
  <c r="D406" i="15"/>
  <c r="J405" i="15"/>
  <c r="I405" i="15"/>
  <c r="M405" i="15"/>
  <c r="N405" i="15"/>
  <c r="L405" i="15"/>
  <c r="K405" i="15"/>
  <c r="N31" i="15"/>
  <c r="M31" i="15"/>
  <c r="L31" i="15"/>
  <c r="K31" i="15"/>
  <c r="J31" i="15"/>
  <c r="I31" i="15"/>
  <c r="H31" i="15"/>
  <c r="G31" i="15"/>
  <c r="F31" i="15"/>
  <c r="O405" i="15" l="1"/>
  <c r="L34" i="15"/>
  <c r="L35" i="15" s="1"/>
  <c r="M36" i="15" s="1"/>
  <c r="I34" i="15"/>
  <c r="I35" i="15" s="1"/>
  <c r="F34" i="15"/>
  <c r="F35" i="15" s="1"/>
  <c r="N36" i="15" l="1"/>
  <c r="L36" i="15"/>
  <c r="I45" i="15"/>
  <c r="I46" i="15" s="1"/>
  <c r="J36" i="15"/>
  <c r="I36" i="15"/>
  <c r="K36" i="15"/>
  <c r="G36" i="15"/>
  <c r="F36" i="15"/>
  <c r="H36" i="15"/>
  <c r="E31" i="15"/>
  <c r="D31" i="15"/>
  <c r="C31" i="15"/>
  <c r="C34" i="15" l="1"/>
  <c r="C35" i="15" s="1"/>
  <c r="O31" i="15"/>
  <c r="C36" i="15" l="1"/>
  <c r="C45" i="15"/>
  <c r="C46" i="15" s="1"/>
  <c r="D36" i="15"/>
  <c r="O35" i="15"/>
  <c r="E36" i="15"/>
  <c r="J50" i="15" l="1"/>
  <c r="I50" i="15"/>
  <c r="F50" i="15"/>
  <c r="E50" i="15"/>
  <c r="D50" i="15"/>
  <c r="C50" i="15"/>
  <c r="H50" i="15"/>
  <c r="H65" i="15" s="1"/>
  <c r="M50" i="15"/>
  <c r="G50" i="15"/>
  <c r="G65" i="15" s="1"/>
  <c r="N50" i="15"/>
  <c r="L50" i="15"/>
  <c r="K50" i="15"/>
  <c r="O47" i="15"/>
  <c r="O36" i="15"/>
  <c r="L392" i="15" l="1"/>
  <c r="L391" i="15"/>
  <c r="M392" i="15"/>
  <c r="M391" i="15"/>
  <c r="C387" i="15"/>
  <c r="N392" i="15"/>
  <c r="N391" i="15"/>
  <c r="I392" i="15"/>
  <c r="I391" i="15"/>
  <c r="K392" i="15"/>
  <c r="K391" i="15"/>
  <c r="J392" i="15"/>
  <c r="J391" i="15"/>
  <c r="C375" i="15"/>
  <c r="C357" i="15"/>
  <c r="C359" i="15" s="1"/>
  <c r="C361" i="15" s="1"/>
  <c r="D357" i="15"/>
  <c r="D359" i="15" s="1"/>
  <c r="D361" i="15" s="1"/>
  <c r="C325" i="15"/>
  <c r="C327" i="15" s="1"/>
  <c r="C329" i="15" s="1"/>
  <c r="C341" i="15"/>
  <c r="C343" i="15" s="1"/>
  <c r="C345" i="15" s="1"/>
  <c r="C309" i="15"/>
  <c r="C311" i="15" s="1"/>
  <c r="C313" i="15" s="1"/>
  <c r="C243" i="15"/>
  <c r="C245" i="15" s="1"/>
  <c r="C247" i="15" s="1"/>
  <c r="C227" i="15"/>
  <c r="C229" i="15" s="1"/>
  <c r="C231" i="15" s="1"/>
  <c r="C211" i="15"/>
  <c r="C213" i="15" s="1"/>
  <c r="C215" i="15" s="1"/>
  <c r="L357" i="15"/>
  <c r="L359" i="15" s="1"/>
  <c r="L361" i="15" s="1"/>
  <c r="M357" i="15"/>
  <c r="M359" i="15" s="1"/>
  <c r="M361" i="15" s="1"/>
  <c r="L309" i="15"/>
  <c r="L311" i="15" s="1"/>
  <c r="L313" i="15" s="1"/>
  <c r="L211" i="15"/>
  <c r="L213" i="15" s="1"/>
  <c r="F357" i="15"/>
  <c r="F359" i="15" s="1"/>
  <c r="F361" i="15" s="1"/>
  <c r="G357" i="15"/>
  <c r="G359" i="15" s="1"/>
  <c r="G361" i="15" s="1"/>
  <c r="F309" i="15"/>
  <c r="F311" i="15" s="1"/>
  <c r="F313" i="15" s="1"/>
  <c r="F211" i="15"/>
  <c r="F213" i="15" s="1"/>
  <c r="F215" i="15" s="1"/>
  <c r="I375" i="15"/>
  <c r="I243" i="15"/>
  <c r="I245" i="15" s="1"/>
  <c r="I247" i="15" s="1"/>
  <c r="I357" i="15"/>
  <c r="I359" i="15" s="1"/>
  <c r="I361" i="15" s="1"/>
  <c r="J357" i="15"/>
  <c r="J359" i="15" s="1"/>
  <c r="J361" i="15" s="1"/>
  <c r="I325" i="15"/>
  <c r="I327" i="15" s="1"/>
  <c r="I329" i="15" s="1"/>
  <c r="I309" i="15"/>
  <c r="I311" i="15" s="1"/>
  <c r="I313" i="15" s="1"/>
  <c r="I341" i="15"/>
  <c r="I343" i="15" s="1"/>
  <c r="I345" i="15" s="1"/>
  <c r="I227" i="15"/>
  <c r="I229" i="15" s="1"/>
  <c r="I231" i="15" s="1"/>
  <c r="I211" i="15"/>
  <c r="I213" i="15" s="1"/>
  <c r="M65" i="15"/>
  <c r="M80" i="15"/>
  <c r="M95" i="15"/>
  <c r="M110" i="15"/>
  <c r="M124" i="15" s="1"/>
  <c r="J65" i="15"/>
  <c r="J80" i="15"/>
  <c r="J110" i="15"/>
  <c r="J124" i="15" s="1"/>
  <c r="J95" i="15"/>
  <c r="C72" i="15"/>
  <c r="C74" i="15" s="1"/>
  <c r="C76" i="15" s="1"/>
  <c r="C79" i="15" s="1"/>
  <c r="C80" i="15" s="1"/>
  <c r="C102" i="15"/>
  <c r="C104" i="15" s="1"/>
  <c r="C106" i="15" s="1"/>
  <c r="C109" i="15" s="1"/>
  <c r="D110" i="15" s="1"/>
  <c r="C87" i="15"/>
  <c r="C89" i="15" s="1"/>
  <c r="C91" i="15" s="1"/>
  <c r="C94" i="15" s="1"/>
  <c r="C95" i="15" s="1"/>
  <c r="C57" i="15"/>
  <c r="C59" i="15" s="1"/>
  <c r="C61" i="15" s="1"/>
  <c r="C64" i="15" s="1"/>
  <c r="D65" i="15" s="1"/>
  <c r="L65" i="15"/>
  <c r="L80" i="15"/>
  <c r="L95" i="15"/>
  <c r="L110" i="15"/>
  <c r="L124" i="15" s="1"/>
  <c r="K65" i="15"/>
  <c r="K80" i="15"/>
  <c r="K95" i="15"/>
  <c r="K110" i="15"/>
  <c r="K124" i="15" s="1"/>
  <c r="F65" i="15"/>
  <c r="F102" i="15"/>
  <c r="F104" i="15" s="1"/>
  <c r="F106" i="15" s="1"/>
  <c r="F109" i="15" s="1"/>
  <c r="N80" i="15"/>
  <c r="N95" i="15"/>
  <c r="N110" i="15"/>
  <c r="N124" i="15" s="1"/>
  <c r="N65" i="15"/>
  <c r="I110" i="15"/>
  <c r="I124" i="15" s="1"/>
  <c r="I65" i="15"/>
  <c r="I80" i="15"/>
  <c r="I95" i="15"/>
  <c r="O50" i="15"/>
  <c r="C390" i="15" l="1"/>
  <c r="O387" i="15"/>
  <c r="O375" i="15"/>
  <c r="O378" i="15" s="1"/>
  <c r="H317" i="15"/>
  <c r="G317" i="15"/>
  <c r="F317" i="15"/>
  <c r="H367" i="15"/>
  <c r="G367" i="15"/>
  <c r="F367" i="15"/>
  <c r="I317" i="15"/>
  <c r="J317" i="15"/>
  <c r="K317" i="15"/>
  <c r="E251" i="15"/>
  <c r="D251" i="15"/>
  <c r="C251" i="15"/>
  <c r="F251" i="15"/>
  <c r="H251" i="15"/>
  <c r="G251" i="15"/>
  <c r="O250" i="15"/>
  <c r="O252" i="15" s="1"/>
  <c r="I131" i="15"/>
  <c r="I133" i="15" s="1"/>
  <c r="I135" i="15" s="1"/>
  <c r="I138" i="15" s="1"/>
  <c r="H80" i="15"/>
  <c r="J349" i="15"/>
  <c r="I333" i="15"/>
  <c r="I349" i="15"/>
  <c r="N333" i="15"/>
  <c r="N349" i="15"/>
  <c r="M333" i="15"/>
  <c r="K349" i="15"/>
  <c r="M349" i="15"/>
  <c r="L333" i="15"/>
  <c r="L349" i="15"/>
  <c r="K333" i="15"/>
  <c r="J333" i="15"/>
  <c r="H366" i="15"/>
  <c r="G366" i="15"/>
  <c r="F366" i="15"/>
  <c r="E317" i="15"/>
  <c r="D317" i="15"/>
  <c r="C317" i="15"/>
  <c r="O316" i="15"/>
  <c r="O318" i="15" s="1"/>
  <c r="E235" i="15"/>
  <c r="H235" i="15"/>
  <c r="G235" i="15"/>
  <c r="F235" i="15"/>
  <c r="D235" i="15"/>
  <c r="C235" i="15"/>
  <c r="O234" i="15"/>
  <c r="I367" i="15"/>
  <c r="K367" i="15"/>
  <c r="J367" i="15"/>
  <c r="O348" i="15"/>
  <c r="O350" i="15" s="1"/>
  <c r="J366" i="15"/>
  <c r="K366" i="15"/>
  <c r="I366" i="15"/>
  <c r="N317" i="15"/>
  <c r="M317" i="15"/>
  <c r="L317" i="15"/>
  <c r="H349" i="15"/>
  <c r="G333" i="15"/>
  <c r="H333" i="15"/>
  <c r="G349" i="15"/>
  <c r="F333" i="15"/>
  <c r="F349" i="15"/>
  <c r="E333" i="15"/>
  <c r="E349" i="15"/>
  <c r="D333" i="15"/>
  <c r="D349" i="15"/>
  <c r="C333" i="15"/>
  <c r="C349" i="15"/>
  <c r="O332" i="15"/>
  <c r="O334" i="15" s="1"/>
  <c r="L215" i="15"/>
  <c r="N251" i="15"/>
  <c r="K251" i="15"/>
  <c r="J251" i="15"/>
  <c r="L251" i="15"/>
  <c r="M251" i="15"/>
  <c r="I251" i="15"/>
  <c r="N367" i="15"/>
  <c r="M367" i="15"/>
  <c r="L367" i="15"/>
  <c r="D367" i="15"/>
  <c r="C367" i="15"/>
  <c r="E367" i="15"/>
  <c r="O276" i="15"/>
  <c r="O236" i="15"/>
  <c r="O197" i="15"/>
  <c r="O199" i="15" s="1"/>
  <c r="O202" i="15" s="1"/>
  <c r="O204" i="15" s="1"/>
  <c r="I215" i="15"/>
  <c r="M366" i="15"/>
  <c r="L366" i="15"/>
  <c r="N366" i="15"/>
  <c r="E366" i="15"/>
  <c r="O364" i="15"/>
  <c r="O368" i="15" s="1"/>
  <c r="C366" i="15"/>
  <c r="D366" i="15"/>
  <c r="I235" i="15"/>
  <c r="N235" i="15"/>
  <c r="M235" i="15"/>
  <c r="L235" i="15"/>
  <c r="J235" i="15"/>
  <c r="K235" i="15"/>
  <c r="H219" i="15"/>
  <c r="F219" i="15"/>
  <c r="G219" i="15"/>
  <c r="D219" i="15"/>
  <c r="E219" i="15"/>
  <c r="C219" i="15"/>
  <c r="E110" i="15"/>
  <c r="E65" i="15"/>
  <c r="C110" i="15"/>
  <c r="P162" i="15"/>
  <c r="P164" i="15" s="1"/>
  <c r="P166" i="15" s="1"/>
  <c r="P169" i="15" s="1"/>
  <c r="O162" i="15"/>
  <c r="D95" i="15"/>
  <c r="C65" i="15"/>
  <c r="F110" i="15"/>
  <c r="G110" i="15"/>
  <c r="G95" i="15"/>
  <c r="F80" i="15"/>
  <c r="F95" i="15"/>
  <c r="E80" i="15"/>
  <c r="H95" i="15"/>
  <c r="G80" i="15"/>
  <c r="E95" i="15"/>
  <c r="D80" i="15"/>
  <c r="H110" i="15"/>
  <c r="O333" i="15" l="1"/>
  <c r="I378" i="15"/>
  <c r="C378" i="15"/>
  <c r="O65" i="15"/>
  <c r="O148" i="15" s="1"/>
  <c r="O150" i="15" s="1"/>
  <c r="O153" i="15" s="1"/>
  <c r="E154" i="15" s="1"/>
  <c r="O390" i="15"/>
  <c r="O392" i="15" s="1"/>
  <c r="D391" i="15"/>
  <c r="G391" i="15"/>
  <c r="E391" i="15"/>
  <c r="F391" i="15"/>
  <c r="H391" i="15"/>
  <c r="C391" i="15"/>
  <c r="O380" i="15"/>
  <c r="O251" i="15"/>
  <c r="I204" i="15"/>
  <c r="G204" i="15"/>
  <c r="E204" i="15"/>
  <c r="H204" i="15"/>
  <c r="N204" i="15"/>
  <c r="F204" i="15"/>
  <c r="M204" i="15"/>
  <c r="L204" i="15"/>
  <c r="D204" i="15"/>
  <c r="J204" i="15"/>
  <c r="K204" i="15"/>
  <c r="C204" i="15"/>
  <c r="I219" i="15"/>
  <c r="J219" i="15"/>
  <c r="O164" i="15"/>
  <c r="O166" i="15" s="1"/>
  <c r="O169" i="15" s="1"/>
  <c r="L170" i="15" s="1"/>
  <c r="P259" i="15"/>
  <c r="P261" i="15" s="1"/>
  <c r="P263" i="15" s="1"/>
  <c r="P266" i="15" s="1"/>
  <c r="O259" i="15"/>
  <c r="O261" i="15" s="1"/>
  <c r="O263" i="15" s="1"/>
  <c r="O266" i="15" s="1"/>
  <c r="O218" i="15"/>
  <c r="O220" i="15" s="1"/>
  <c r="N350" i="15"/>
  <c r="F350" i="15"/>
  <c r="L334" i="15"/>
  <c r="D334" i="15"/>
  <c r="D350" i="15"/>
  <c r="J334" i="15"/>
  <c r="G350" i="15"/>
  <c r="M334" i="15"/>
  <c r="M350" i="15"/>
  <c r="E350" i="15"/>
  <c r="K334" i="15"/>
  <c r="C334" i="15"/>
  <c r="L350" i="15"/>
  <c r="K350" i="15"/>
  <c r="C350" i="15"/>
  <c r="I334" i="15"/>
  <c r="J350" i="15"/>
  <c r="H334" i="15"/>
  <c r="E334" i="15"/>
  <c r="I350" i="15"/>
  <c r="G334" i="15"/>
  <c r="H350" i="15"/>
  <c r="N334" i="15"/>
  <c r="F334" i="15"/>
  <c r="O349" i="15"/>
  <c r="I139" i="15"/>
  <c r="J139" i="15"/>
  <c r="K139" i="15"/>
  <c r="N139" i="15"/>
  <c r="M139" i="15"/>
  <c r="L139" i="15"/>
  <c r="J252" i="15"/>
  <c r="I252" i="15"/>
  <c r="E252" i="15"/>
  <c r="L252" i="15"/>
  <c r="C252" i="15"/>
  <c r="N252" i="15"/>
  <c r="D252" i="15"/>
  <c r="H252" i="15"/>
  <c r="G252" i="15"/>
  <c r="F252" i="15"/>
  <c r="K252" i="15"/>
  <c r="M252" i="15"/>
  <c r="O366" i="15"/>
  <c r="N203" i="15"/>
  <c r="F203" i="15"/>
  <c r="L203" i="15"/>
  <c r="D203" i="15"/>
  <c r="C203" i="15"/>
  <c r="M203" i="15"/>
  <c r="E203" i="15"/>
  <c r="K203" i="15"/>
  <c r="J203" i="15"/>
  <c r="I203" i="15"/>
  <c r="G203" i="15"/>
  <c r="H203" i="15"/>
  <c r="O367" i="15"/>
  <c r="K368" i="15"/>
  <c r="C368" i="15"/>
  <c r="H368" i="15"/>
  <c r="E368" i="15"/>
  <c r="D368" i="15"/>
  <c r="J368" i="15"/>
  <c r="I368" i="15"/>
  <c r="L368" i="15"/>
  <c r="M368" i="15"/>
  <c r="G368" i="15"/>
  <c r="F368" i="15"/>
  <c r="N368" i="15"/>
  <c r="K219" i="15"/>
  <c r="I236" i="15"/>
  <c r="G236" i="15"/>
  <c r="E236" i="15"/>
  <c r="J236" i="15"/>
  <c r="H236" i="15"/>
  <c r="N236" i="15"/>
  <c r="F236" i="15"/>
  <c r="M236" i="15"/>
  <c r="L236" i="15"/>
  <c r="D236" i="15"/>
  <c r="K236" i="15"/>
  <c r="C236" i="15"/>
  <c r="N219" i="15"/>
  <c r="L219" i="15"/>
  <c r="M219" i="15"/>
  <c r="O317" i="15"/>
  <c r="O278" i="15"/>
  <c r="O280" i="15" s="1"/>
  <c r="O283" i="15" s="1"/>
  <c r="O286" i="15" s="1"/>
  <c r="O235" i="15"/>
  <c r="O110" i="15"/>
  <c r="M171" i="15"/>
  <c r="C171" i="15"/>
  <c r="D171" i="15"/>
  <c r="I171" i="15"/>
  <c r="L171" i="15"/>
  <c r="F171" i="15"/>
  <c r="E171" i="15"/>
  <c r="N171" i="15"/>
  <c r="H171" i="15"/>
  <c r="G171" i="15"/>
  <c r="K171" i="15"/>
  <c r="J171" i="15"/>
  <c r="O95" i="15"/>
  <c r="O80" i="15"/>
  <c r="C116" i="15"/>
  <c r="C118" i="15" s="1"/>
  <c r="C120" i="15" s="1"/>
  <c r="C123" i="15" s="1"/>
  <c r="F124" i="15" s="1"/>
  <c r="F139" i="15" s="1"/>
  <c r="F154" i="15" l="1"/>
  <c r="N154" i="15"/>
  <c r="C154" i="15"/>
  <c r="O155" i="15"/>
  <c r="I155" i="15" s="1"/>
  <c r="I154" i="15"/>
  <c r="M154" i="15"/>
  <c r="K154" i="15"/>
  <c r="D154" i="15"/>
  <c r="L154" i="15"/>
  <c r="J154" i="15"/>
  <c r="G154" i="15"/>
  <c r="H154" i="15"/>
  <c r="H392" i="15"/>
  <c r="G392" i="15"/>
  <c r="F392" i="15"/>
  <c r="E392" i="15"/>
  <c r="D392" i="15"/>
  <c r="C392" i="15"/>
  <c r="J380" i="15"/>
  <c r="I380" i="15"/>
  <c r="E380" i="15"/>
  <c r="H380" i="15"/>
  <c r="N380" i="15"/>
  <c r="F380" i="15"/>
  <c r="M380" i="15"/>
  <c r="D380" i="15"/>
  <c r="K380" i="15"/>
  <c r="L380" i="15"/>
  <c r="C380" i="15"/>
  <c r="G380" i="15"/>
  <c r="O391" i="15"/>
  <c r="F379" i="15"/>
  <c r="E379" i="15"/>
  <c r="D379" i="15"/>
  <c r="G379" i="15"/>
  <c r="H379" i="15"/>
  <c r="C379" i="15"/>
  <c r="N379" i="15"/>
  <c r="M379" i="15"/>
  <c r="I379" i="15"/>
  <c r="L379" i="15"/>
  <c r="K379" i="15"/>
  <c r="J379" i="15"/>
  <c r="H170" i="15"/>
  <c r="K170" i="15"/>
  <c r="D170" i="15"/>
  <c r="J170" i="15"/>
  <c r="M170" i="15"/>
  <c r="O219" i="15"/>
  <c r="E170" i="15"/>
  <c r="C170" i="15"/>
  <c r="Q169" i="15"/>
  <c r="O172" i="15" s="1"/>
  <c r="K172" i="15" s="1"/>
  <c r="F170" i="15"/>
  <c r="G170" i="15"/>
  <c r="N170" i="15"/>
  <c r="N286" i="15"/>
  <c r="F286" i="15"/>
  <c r="L286" i="15"/>
  <c r="D286" i="15"/>
  <c r="O292" i="15"/>
  <c r="O294" i="15" s="1"/>
  <c r="O296" i="15" s="1"/>
  <c r="O299" i="15" s="1"/>
  <c r="M286" i="15"/>
  <c r="E286" i="15"/>
  <c r="K286" i="15"/>
  <c r="C286" i="15"/>
  <c r="J286" i="15"/>
  <c r="I286" i="15"/>
  <c r="H286" i="15"/>
  <c r="G286" i="15"/>
  <c r="L268" i="15"/>
  <c r="E268" i="15"/>
  <c r="J268" i="15"/>
  <c r="D268" i="15"/>
  <c r="F268" i="15"/>
  <c r="N268" i="15"/>
  <c r="H268" i="15"/>
  <c r="I268" i="15"/>
  <c r="M268" i="15"/>
  <c r="C268" i="15"/>
  <c r="G268" i="15"/>
  <c r="K268" i="15"/>
  <c r="J284" i="15"/>
  <c r="H284" i="15"/>
  <c r="I284" i="15"/>
  <c r="G284" i="15"/>
  <c r="N284" i="15"/>
  <c r="F284" i="15"/>
  <c r="K284" i="15"/>
  <c r="M284" i="15"/>
  <c r="E284" i="15"/>
  <c r="L284" i="15"/>
  <c r="D284" i="15"/>
  <c r="C284" i="15"/>
  <c r="L220" i="15"/>
  <c r="I318" i="15"/>
  <c r="G318" i="15"/>
  <c r="H318" i="15"/>
  <c r="N318" i="15"/>
  <c r="F318" i="15"/>
  <c r="M318" i="15"/>
  <c r="E318" i="15"/>
  <c r="L318" i="15"/>
  <c r="D318" i="15"/>
  <c r="K318" i="15"/>
  <c r="C318" i="15"/>
  <c r="J318" i="15"/>
  <c r="G220" i="15"/>
  <c r="H220" i="15"/>
  <c r="I220" i="15"/>
  <c r="F220" i="15"/>
  <c r="N220" i="15"/>
  <c r="K220" i="15"/>
  <c r="D220" i="15"/>
  <c r="M220" i="15"/>
  <c r="C220" i="15"/>
  <c r="J220" i="15"/>
  <c r="E220" i="15"/>
  <c r="I170" i="15"/>
  <c r="N267" i="15"/>
  <c r="K267" i="15"/>
  <c r="E267" i="15"/>
  <c r="G267" i="15"/>
  <c r="M267" i="15"/>
  <c r="H267" i="15"/>
  <c r="F267" i="15"/>
  <c r="I267" i="15"/>
  <c r="Q266" i="15"/>
  <c r="O269" i="15" s="1"/>
  <c r="J267" i="15"/>
  <c r="C267" i="15"/>
  <c r="L267" i="15"/>
  <c r="D267" i="15"/>
  <c r="L172" i="15"/>
  <c r="D172" i="15"/>
  <c r="H172" i="15"/>
  <c r="G172" i="15"/>
  <c r="N172" i="15"/>
  <c r="F172" i="15"/>
  <c r="O171" i="15"/>
  <c r="G124" i="15"/>
  <c r="G139" i="15" s="1"/>
  <c r="O178" i="15"/>
  <c r="O203" i="15"/>
  <c r="K155" i="15"/>
  <c r="C155" i="15"/>
  <c r="J155" i="15"/>
  <c r="N155" i="15"/>
  <c r="D155" i="15"/>
  <c r="G155" i="15"/>
  <c r="F155" i="15"/>
  <c r="E155" i="15"/>
  <c r="L155" i="15"/>
  <c r="M155" i="15"/>
  <c r="E124" i="15"/>
  <c r="E139" i="15" s="1"/>
  <c r="D124" i="15"/>
  <c r="D139" i="15" s="1"/>
  <c r="C124" i="15"/>
  <c r="C139" i="15" s="1"/>
  <c r="H124" i="15"/>
  <c r="H139" i="15" s="1"/>
  <c r="O154" i="15" l="1"/>
  <c r="H155" i="15"/>
  <c r="I172" i="15"/>
  <c r="J172" i="15"/>
  <c r="C172" i="15"/>
  <c r="E172" i="15"/>
  <c r="M172" i="15"/>
  <c r="O379" i="15"/>
  <c r="O302" i="15"/>
  <c r="I300" i="15"/>
  <c r="G300" i="15"/>
  <c r="H300" i="15"/>
  <c r="N300" i="15"/>
  <c r="F300" i="15"/>
  <c r="M300" i="15"/>
  <c r="E300" i="15"/>
  <c r="J300" i="15"/>
  <c r="L300" i="15"/>
  <c r="D300" i="15"/>
  <c r="K300" i="15"/>
  <c r="C300" i="15"/>
  <c r="O268" i="15"/>
  <c r="N269" i="15"/>
  <c r="G269" i="15"/>
  <c r="F269" i="15"/>
  <c r="L269" i="15"/>
  <c r="M269" i="15"/>
  <c r="J269" i="15"/>
  <c r="E269" i="15"/>
  <c r="I269" i="15"/>
  <c r="D269" i="15"/>
  <c r="K269" i="15"/>
  <c r="C269" i="15"/>
  <c r="H269" i="15"/>
  <c r="O139" i="15"/>
  <c r="O267" i="15"/>
  <c r="O180" i="15"/>
  <c r="O182" i="15" s="1"/>
  <c r="O185" i="15" s="1"/>
  <c r="O124" i="15"/>
  <c r="O170" i="15"/>
  <c r="O300" i="15" l="1"/>
  <c r="M302" i="15"/>
  <c r="E302" i="15"/>
  <c r="K302" i="15"/>
  <c r="C302" i="15"/>
  <c r="L302" i="15"/>
  <c r="D302" i="15"/>
  <c r="J302" i="15"/>
  <c r="I302" i="15"/>
  <c r="N302" i="15"/>
  <c r="H302" i="15"/>
  <c r="G302" i="15"/>
  <c r="F302" i="15"/>
  <c r="K186" i="15"/>
  <c r="J186" i="15"/>
  <c r="F186" i="15"/>
  <c r="L186" i="15"/>
  <c r="M186" i="15"/>
  <c r="C186" i="15"/>
  <c r="E186" i="15"/>
  <c r="I186" i="15"/>
  <c r="D186" i="15"/>
  <c r="H186" i="15"/>
  <c r="N186" i="15"/>
  <c r="G186" i="15"/>
  <c r="O188" i="15"/>
  <c r="H188" i="15" l="1"/>
  <c r="G188" i="15"/>
  <c r="N188" i="15"/>
  <c r="F188" i="15"/>
  <c r="M188" i="15"/>
  <c r="E188" i="15"/>
  <c r="L188" i="15"/>
  <c r="D188" i="15"/>
  <c r="K188" i="15"/>
  <c r="C188" i="15"/>
  <c r="J188" i="15"/>
  <c r="I188" i="15"/>
  <c r="O186" i="15"/>
  <c r="O284" i="15" l="1"/>
</calcChain>
</file>

<file path=xl/sharedStrings.xml><?xml version="1.0" encoding="utf-8"?>
<sst xmlns="http://schemas.openxmlformats.org/spreadsheetml/2006/main" count="630" uniqueCount="191">
  <si>
    <t>Limit</t>
  </si>
  <si>
    <t>Worked example</t>
  </si>
  <si>
    <t>Line of Business</t>
  </si>
  <si>
    <t>Reinstatements</t>
  </si>
  <si>
    <t>Endorsement handling</t>
  </si>
  <si>
    <t>Per Occurrence</t>
  </si>
  <si>
    <t>Application of terms</t>
  </si>
  <si>
    <t>Broad category</t>
  </si>
  <si>
    <t>Perils covered</t>
  </si>
  <si>
    <t>Applies retroactively to the inception date</t>
  </si>
  <si>
    <t>Loss basis</t>
  </si>
  <si>
    <t>Policy Inception Date</t>
  </si>
  <si>
    <t>Policy Expiry Date</t>
  </si>
  <si>
    <t>Total Insurable Value</t>
  </si>
  <si>
    <t>High level description</t>
  </si>
  <si>
    <t>Damage Ratio</t>
  </si>
  <si>
    <t>Ground-up loss</t>
  </si>
  <si>
    <t>V</t>
  </si>
  <si>
    <t>L</t>
  </si>
  <si>
    <t>DR</t>
  </si>
  <si>
    <t>Variable Inputs</t>
  </si>
  <si>
    <t>Symbol / formula</t>
  </si>
  <si>
    <t>C</t>
  </si>
  <si>
    <t>Share</t>
  </si>
  <si>
    <t>SH</t>
  </si>
  <si>
    <t>Commercial</t>
  </si>
  <si>
    <t>Calculations (Policy)</t>
  </si>
  <si>
    <t>BI</t>
  </si>
  <si>
    <t>B</t>
  </si>
  <si>
    <t>Blanket deductible</t>
  </si>
  <si>
    <t>Calculations (Site)</t>
  </si>
  <si>
    <t>Allocated Site Loss</t>
  </si>
  <si>
    <t>Inputs (Policy)</t>
  </si>
  <si>
    <t>Policy ID</t>
  </si>
  <si>
    <t>BD</t>
  </si>
  <si>
    <t>Allocated Policy Losses</t>
  </si>
  <si>
    <t>Site</t>
  </si>
  <si>
    <t>Policy</t>
  </si>
  <si>
    <t>Policy Details</t>
  </si>
  <si>
    <t>Unlimited</t>
  </si>
  <si>
    <t>Losses occurring</t>
  </si>
  <si>
    <t>Inputs</t>
  </si>
  <si>
    <t>Terms</t>
  </si>
  <si>
    <t>Calculations</t>
  </si>
  <si>
    <t>GUL = V * DR</t>
  </si>
  <si>
    <t>Reinsurance</t>
  </si>
  <si>
    <t>Wind</t>
  </si>
  <si>
    <t>Site Limit</t>
  </si>
  <si>
    <t>SL</t>
  </si>
  <si>
    <t>Step 1: Sum Coverage Loss</t>
  </si>
  <si>
    <t>S1 = Sum(S1, Site)</t>
  </si>
  <si>
    <t>Step 2: net of site limit</t>
  </si>
  <si>
    <t>S2 = Min(S1, SL)</t>
  </si>
  <si>
    <t>(based on GU loss)</t>
  </si>
  <si>
    <t>Step 3: sum location S2 losses</t>
  </si>
  <si>
    <t>S3 = Sum(S2)</t>
  </si>
  <si>
    <t>PL = Min(L, S3)*SH</t>
  </si>
  <si>
    <t>Step 5: Account Loss</t>
  </si>
  <si>
    <t>AL = Sum(PL)</t>
  </si>
  <si>
    <t>Step 4: Policy Loss</t>
  </si>
  <si>
    <t>Allocated Policy losses</t>
  </si>
  <si>
    <t>Order</t>
  </si>
  <si>
    <t>Type</t>
  </si>
  <si>
    <t>Layer</t>
  </si>
  <si>
    <t>Attachment Point</t>
  </si>
  <si>
    <t>Subject Loss net of Att Pt</t>
  </si>
  <si>
    <t>Subj Loss net of Att Pt &amp; Lim</t>
  </si>
  <si>
    <t>Occurrence Cap</t>
  </si>
  <si>
    <t>Ceded Loss (Subj Loss net of Att Pt, Lim, Plcm, Occ Cap)</t>
  </si>
  <si>
    <t>GR Loss net of 1st Order Reins</t>
  </si>
  <si>
    <t>Location FAC</t>
  </si>
  <si>
    <t>% ceded</t>
  </si>
  <si>
    <t>Subj Loss net of Att Pt, Lim &amp; % ceded</t>
  </si>
  <si>
    <t>Portfolio</t>
  </si>
  <si>
    <t>Ceded Loss (Subj Loss net of Att Pt, Lim, % ceded, Occ Cap)</t>
  </si>
  <si>
    <t>Allocated Treaty 1 loss</t>
  </si>
  <si>
    <t>Allocated Treaty 2 loss</t>
  </si>
  <si>
    <t>CAT XOL</t>
  </si>
  <si>
    <t>(based on IL loss)</t>
  </si>
  <si>
    <t>Location Fac on Location 1: 10 xs 0 @100%</t>
  </si>
  <si>
    <t>simple_loc_FAC</t>
  </si>
  <si>
    <t>simple_acc_FAC</t>
  </si>
  <si>
    <t>Account Fac on Account 1: 10 xs 0 @100%</t>
  </si>
  <si>
    <t>Account FAC</t>
  </si>
  <si>
    <t>simple_pol_FAC</t>
  </si>
  <si>
    <t>Policy FAC</t>
  </si>
  <si>
    <t>multiple_FAC</t>
  </si>
  <si>
    <t>Policy Fac on Policy 1: 10 xs 0 @100%</t>
  </si>
  <si>
    <t>Location Fac on Location 2: 10 xs 0 @100%</t>
  </si>
  <si>
    <t>Account Fac on Account 2: 10 xs 0 @100%</t>
  </si>
  <si>
    <t>Treaty 1 on portfolio: 1000 xs 50 @100%</t>
  </si>
  <si>
    <t>simple_CAT_XL</t>
  </si>
  <si>
    <t>multiple_CAT_XL</t>
  </si>
  <si>
    <t>Four location, two policy/account example with various types of reinsurance applied.</t>
  </si>
  <si>
    <t>Purpose</t>
  </si>
  <si>
    <t>Data Source</t>
  </si>
  <si>
    <t>Worksheets</t>
  </si>
  <si>
    <t>OED examples list</t>
  </si>
  <si>
    <t>Made up examples</t>
  </si>
  <si>
    <t>Provides the calculations of net loss for each of the examples</t>
  </si>
  <si>
    <t>To provide comparison calculations of net loss for the list of examples in the ReinsuranceTestingTool</t>
  </si>
  <si>
    <t xml:space="preserve"> Single location level fac.</t>
  </si>
  <si>
    <t xml:space="preserve"> Single policy level fac.</t>
  </si>
  <si>
    <t xml:space="preserve"> Single account level fac.</t>
  </si>
  <si>
    <t>simple_QS</t>
  </si>
  <si>
    <t xml:space="preserve"> Single quota share with no risk limits.</t>
  </si>
  <si>
    <t>loc_SS</t>
  </si>
  <si>
    <t xml:space="preserve"> Single surplus share at location level.</t>
  </si>
  <si>
    <t>pol_SS</t>
  </si>
  <si>
    <t>acc_SS</t>
  </si>
  <si>
    <t>multiple_SS</t>
  </si>
  <si>
    <t>loc_limit_QS</t>
  </si>
  <si>
    <t xml:space="preserve"> Single quota share with location level risk limits.</t>
  </si>
  <si>
    <t>pol_limit_QS</t>
  </si>
  <si>
    <t xml:space="preserve"> Single quota share with policy level risk limits.</t>
  </si>
  <si>
    <t>acc_limit_QS</t>
  </si>
  <si>
    <t xml:space="preserve"> Single quota share with account level risk limits.</t>
  </si>
  <si>
    <t>multiple_QS_1</t>
  </si>
  <si>
    <t xml:space="preserve"> Two quota shares at same inuring level.</t>
  </si>
  <si>
    <t>multiple_QS_2</t>
  </si>
  <si>
    <t xml:space="preserve"> Two quota shares at different inuring levels.</t>
  </si>
  <si>
    <t xml:space="preserve"> Single cat XL.</t>
  </si>
  <si>
    <t xml:space="preserve"> Two cat XLs at different inuring levels.</t>
  </si>
  <si>
    <t>Example</t>
  </si>
  <si>
    <t>Description</t>
  </si>
  <si>
    <t>Status</t>
  </si>
  <si>
    <t>Completed</t>
  </si>
  <si>
    <t>The list of OED examples and status of testing</t>
  </si>
  <si>
    <t>https://github.com/OasisLMF/ReinsuranceTestTool</t>
  </si>
  <si>
    <t xml:space="preserve"> Multiple facs at same inuring level.</t>
  </si>
  <si>
    <t>Treaty 1 on portfolio: 10 xs 0 @50%</t>
  </si>
  <si>
    <t>Treaty 2 on portfolio: 10 xs 0 @50%</t>
  </si>
  <si>
    <t>GR Loss net of 2nd Order Reins</t>
  </si>
  <si>
    <t>Treaty 1 on portfolio: 50% ceded</t>
  </si>
  <si>
    <t>QS</t>
  </si>
  <si>
    <t>Allocated Location loss</t>
  </si>
  <si>
    <t xml:space="preserve">Treaty 1 on each location: 50% ceded Location Limit 10 </t>
  </si>
  <si>
    <t xml:space="preserve">Treaty 1 on each policy: 50% ceded Policy Limit 10 </t>
  </si>
  <si>
    <t>Policy 1</t>
  </si>
  <si>
    <t>Location 1</t>
  </si>
  <si>
    <t>Location 2</t>
  </si>
  <si>
    <t>Location 3</t>
  </si>
  <si>
    <t>Location 4</t>
  </si>
  <si>
    <t>Policy 2</t>
  </si>
  <si>
    <t xml:space="preserve">Treaty 1 on each policy: 50% ceded Account Limit 10 </t>
  </si>
  <si>
    <t>mulitple_QS_1</t>
  </si>
  <si>
    <t>Account 1</t>
  </si>
  <si>
    <t>Account 2</t>
  </si>
  <si>
    <t>QS1</t>
  </si>
  <si>
    <t>QS2</t>
  </si>
  <si>
    <t>Treaty 1 50% ceded and Treaty 2 10% ceded apply to portfolio at same inuring level</t>
  </si>
  <si>
    <t>Treaty 1 50% ceded applies to portfolio</t>
  </si>
  <si>
    <t>Treaty 2 10% ceded inures to the benefit of Treaty 1</t>
  </si>
  <si>
    <t xml:space="preserve">Treaty 1 on each location: 10% ceded </t>
  </si>
  <si>
    <t>Treaty 1 on each policy: 10% ceded</t>
  </si>
  <si>
    <t>Treaty 1 on each account: 10% ceded</t>
  </si>
  <si>
    <t xml:space="preserve"> Multiple surplus share at same inuring level.</t>
  </si>
  <si>
    <t>Treaty 1 on each location: 10% ceded. Treaty 2 on each location at same inuring level 20% ceded</t>
  </si>
  <si>
    <t>mulitple_QS_2</t>
  </si>
  <si>
    <t>4 locations, 2 policies, 2 accounts. Same direct terms for all reinsurance examples.</t>
  </si>
  <si>
    <t>Losses are back-allocated to the coverage level.</t>
  </si>
  <si>
    <t>% placed</t>
  </si>
  <si>
    <t>Treaty 3 on portfolio: 10 xs 0 @100%</t>
  </si>
  <si>
    <t>Subject Loss net of % ceded</t>
  </si>
  <si>
    <t>Ceded Loss (Subj Loss net of % ceded, % placed)</t>
  </si>
  <si>
    <t>placed_acc_QS</t>
  </si>
  <si>
    <t>Treaty 1 on each account: 50% ceded, 80% placed</t>
  </si>
  <si>
    <t>Treaty 1 on account 1: 50% ceded, 80% placed</t>
  </si>
  <si>
    <t>placed_acc_1_QS</t>
  </si>
  <si>
    <t>QS with % ceded and % placed applied to all accounts</t>
  </si>
  <si>
    <t>QS with % ceded and % placed applied to account 1</t>
  </si>
  <si>
    <t>In progress</t>
  </si>
  <si>
    <t>placed_acc_limit_QS</t>
  </si>
  <si>
    <t>placed_acc_1_limit_QS</t>
  </si>
  <si>
    <t>QS with % ceded and % placed applied to account 1 with risk and occ limits</t>
  </si>
  <si>
    <t>QS with % ceded and % placed applied to all accounts with risk and occ limits</t>
  </si>
  <si>
    <t>Subj Loss net of % ceded &amp; lim</t>
  </si>
  <si>
    <t>Treaty 1 on each account: 50% ceded Risk Limit 50, Occ Limit 90, 80% placed</t>
  </si>
  <si>
    <t>Treaty 1 on account 1: 50% ceded Risk Limit 50, Occ Limit 40, 80% placed</t>
  </si>
  <si>
    <t xml:space="preserve"> Single surplus share at policy level.</t>
  </si>
  <si>
    <t xml:space="preserve"> Single surplus share at account level.</t>
  </si>
  <si>
    <t>placed_loc_SS</t>
  </si>
  <si>
    <t>placed_loc_limit_SS</t>
  </si>
  <si>
    <t>Treaty 1 on each location: 10% ceded, 80% placed</t>
  </si>
  <si>
    <t>Treaty 1 on each location: 10% ceded, Occ Limit 30 80% placed</t>
  </si>
  <si>
    <t>Ceded Loss (Subj Loss net of Lim, % ceded, Occ Cap, % placed)</t>
  </si>
  <si>
    <t>SS with % ceded by location and % placed</t>
  </si>
  <si>
    <t>SS with % ceded by location, occurrence limit and % placed</t>
  </si>
  <si>
    <t>Treaty 1 on portfolio with filter on account 1: 1000 xs 50 @100%</t>
  </si>
  <si>
    <t>acc_1_CAT_XL</t>
  </si>
  <si>
    <t>Single CAT XL with filter on account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</si>
</sst>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3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3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109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Alignment="1">
      <alignment horizontal="right" vertical="top"/>
    </xf>
    <xf numFmtId="0" fontId="3" fillId="0" borderId="0" xfId="0" applyFont="1"/>
    <xf numFmtId="0" fontId="3" fillId="0" borderId="0" xfId="0" applyFont="1" applyBorder="1" applyAlignment="1">
      <alignment vertical="top"/>
    </xf>
    <xf numFmtId="3" fontId="0" fillId="0" borderId="0" xfId="0" applyNumberFormat="1" applyBorder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Font="1" applyAlignment="1">
      <alignment horizontal="right" vertical="top"/>
    </xf>
    <xf numFmtId="0" fontId="0" fillId="0" borderId="0" xfId="0" applyFont="1" applyBorder="1" applyAlignment="1">
      <alignment horizontal="right" vertical="top"/>
    </xf>
    <xf numFmtId="3" fontId="0" fillId="0" borderId="0" xfId="0" applyNumberFormat="1" applyFont="1" applyBorder="1" applyAlignment="1">
      <alignment horizontal="right" vertical="top"/>
    </xf>
    <xf numFmtId="9" fontId="5" fillId="0" borderId="0" xfId="1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0" fontId="0" fillId="0" borderId="6" xfId="0" applyFont="1" applyBorder="1" applyAlignment="1">
      <alignment horizontal="right" vertical="top"/>
    </xf>
    <xf numFmtId="3" fontId="0" fillId="0" borderId="6" xfId="0" applyNumberFormat="1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3" fontId="0" fillId="0" borderId="0" xfId="0" applyNumberFormat="1" applyFont="1" applyBorder="1" applyAlignment="1">
      <alignment vertical="top"/>
    </xf>
    <xf numFmtId="0" fontId="3" fillId="0" borderId="6" xfId="0" applyFont="1" applyBorder="1" applyAlignment="1">
      <alignment horizontal="right" vertical="top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3" fontId="7" fillId="0" borderId="0" xfId="0" applyNumberFormat="1" applyFont="1" applyBorder="1" applyAlignment="1">
      <alignment horizontal="right" vertical="top"/>
    </xf>
    <xf numFmtId="3" fontId="7" fillId="0" borderId="6" xfId="0" applyNumberFormat="1" applyFont="1" applyBorder="1" applyAlignment="1">
      <alignment horizontal="right" vertical="top"/>
    </xf>
    <xf numFmtId="0" fontId="8" fillId="0" borderId="5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0" xfId="0" applyFont="1" applyAlignment="1">
      <alignment horizontal="right" vertical="top"/>
    </xf>
    <xf numFmtId="9" fontId="7" fillId="0" borderId="0" xfId="1" applyFont="1" applyAlignment="1">
      <alignment horizontal="right" vertical="top"/>
    </xf>
    <xf numFmtId="3" fontId="0" fillId="0" borderId="1" xfId="0" applyNumberFormat="1" applyFont="1" applyBorder="1" applyAlignment="1">
      <alignment horizontal="right" vertical="top"/>
    </xf>
    <xf numFmtId="3" fontId="0" fillId="0" borderId="7" xfId="0" applyNumberFormat="1" applyFont="1" applyBorder="1" applyAlignment="1">
      <alignment horizontal="right" vertical="top"/>
    </xf>
    <xf numFmtId="0" fontId="0" fillId="0" borderId="1" xfId="0" applyBorder="1" applyAlignment="1">
      <alignment vertical="top"/>
    </xf>
    <xf numFmtId="0" fontId="9" fillId="0" borderId="0" xfId="0" applyFont="1" applyAlignment="1">
      <alignment vertical="top"/>
    </xf>
    <xf numFmtId="3" fontId="0" fillId="0" borderId="0" xfId="0" applyNumberFormat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7" fillId="0" borderId="9" xfId="0" applyFont="1" applyBorder="1" applyAlignment="1">
      <alignment vertical="top"/>
    </xf>
    <xf numFmtId="0" fontId="3" fillId="0" borderId="0" xfId="0" applyFont="1" applyAlignment="1">
      <alignment horizontal="right" vertical="top"/>
    </xf>
    <xf numFmtId="0" fontId="3" fillId="0" borderId="0" xfId="0" applyFont="1" applyBorder="1" applyAlignment="1">
      <alignment horizontal="center" wrapText="1"/>
    </xf>
    <xf numFmtId="0" fontId="10" fillId="2" borderId="0" xfId="0" applyFont="1" applyFill="1" applyBorder="1" applyAlignment="1">
      <alignment horizontal="center" wrapText="1"/>
    </xf>
    <xf numFmtId="0" fontId="10" fillId="3" borderId="0" xfId="0" applyFont="1" applyFill="1" applyBorder="1" applyAlignment="1">
      <alignment horizontal="center" wrapText="1"/>
    </xf>
    <xf numFmtId="0" fontId="11" fillId="4" borderId="0" xfId="0" applyFont="1" applyFill="1" applyBorder="1" applyAlignment="1">
      <alignment horizontal="center" wrapText="1"/>
    </xf>
    <xf numFmtId="3" fontId="0" fillId="0" borderId="0" xfId="0" applyNumberFormat="1" applyFont="1" applyFill="1" applyAlignment="1">
      <alignment vertical="top"/>
    </xf>
    <xf numFmtId="9" fontId="0" fillId="0" borderId="0" xfId="1" applyFont="1" applyAlignment="1">
      <alignment vertical="top"/>
    </xf>
    <xf numFmtId="0" fontId="13" fillId="0" borderId="0" xfId="0" applyFont="1" applyAlignment="1">
      <alignment vertical="top"/>
    </xf>
    <xf numFmtId="0" fontId="0" fillId="0" borderId="0" xfId="0" applyFill="1" applyAlignment="1">
      <alignment vertical="top"/>
    </xf>
    <xf numFmtId="14" fontId="0" fillId="0" borderId="0" xfId="0" applyNumberFormat="1" applyFill="1" applyAlignment="1">
      <alignment horizontal="left" vertical="top"/>
    </xf>
    <xf numFmtId="165" fontId="13" fillId="0" borderId="0" xfId="0" applyNumberFormat="1" applyFont="1" applyAlignment="1">
      <alignment horizontal="right" vertical="top"/>
    </xf>
    <xf numFmtId="165" fontId="13" fillId="0" borderId="6" xfId="0" applyNumberFormat="1" applyFont="1" applyBorder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0" xfId="0" applyAlignment="1">
      <alignment horizontal="center"/>
    </xf>
    <xf numFmtId="0" fontId="6" fillId="0" borderId="0" xfId="2"/>
    <xf numFmtId="0" fontId="6" fillId="0" borderId="0" xfId="2" applyAlignment="1">
      <alignment horizontal="center"/>
    </xf>
    <xf numFmtId="0" fontId="6" fillId="0" borderId="0" xfId="2" applyFill="1" applyAlignment="1">
      <alignment horizontal="center"/>
    </xf>
    <xf numFmtId="9" fontId="6" fillId="0" borderId="0" xfId="1" applyFont="1" applyAlignment="1">
      <alignment horizontal="center"/>
    </xf>
    <xf numFmtId="0" fontId="14" fillId="0" borderId="0" xfId="0" applyFont="1" applyFill="1"/>
    <xf numFmtId="0" fontId="0" fillId="0" borderId="0" xfId="0" applyFill="1" applyAlignment="1">
      <alignment horizontal="center"/>
    </xf>
    <xf numFmtId="0" fontId="17" fillId="0" borderId="0" xfId="2" applyFont="1" applyAlignment="1">
      <alignment horizontal="center"/>
    </xf>
    <xf numFmtId="0" fontId="18" fillId="0" borderId="0" xfId="2" applyFont="1" applyAlignment="1">
      <alignment horizontal="center"/>
    </xf>
    <xf numFmtId="0" fontId="15" fillId="0" borderId="0" xfId="0" applyFont="1" applyAlignment="1">
      <alignment vertical="top"/>
    </xf>
    <xf numFmtId="0" fontId="11" fillId="5" borderId="0" xfId="0" applyFont="1" applyFill="1" applyBorder="1" applyAlignment="1">
      <alignment horizontal="center" wrapText="1"/>
    </xf>
    <xf numFmtId="2" fontId="0" fillId="0" borderId="0" xfId="0" applyNumberFormat="1" applyAlignment="1">
      <alignment horizontal="right" vertical="top"/>
    </xf>
    <xf numFmtId="0" fontId="16" fillId="0" borderId="0" xfId="2" applyFont="1"/>
    <xf numFmtId="0" fontId="6" fillId="0" borderId="0" xfId="2" applyAlignment="1">
      <alignment horizontal="left"/>
    </xf>
    <xf numFmtId="0" fontId="0" fillId="0" borderId="0" xfId="0" applyAlignment="1">
      <alignment horizontal="left"/>
    </xf>
    <xf numFmtId="0" fontId="19" fillId="0" borderId="0" xfId="5"/>
    <xf numFmtId="0" fontId="0" fillId="0" borderId="4" xfId="0" applyBorder="1" applyAlignment="1">
      <alignment vertical="top"/>
    </xf>
    <xf numFmtId="0" fontId="0" fillId="0" borderId="4" xfId="0" applyFill="1" applyBorder="1" applyAlignment="1">
      <alignment vertical="top"/>
    </xf>
    <xf numFmtId="9" fontId="0" fillId="0" borderId="4" xfId="1" applyFont="1" applyBorder="1" applyAlignment="1">
      <alignment vertical="top"/>
    </xf>
    <xf numFmtId="0" fontId="13" fillId="0" borderId="4" xfId="0" applyFont="1" applyBorder="1" applyAlignment="1">
      <alignment vertical="top"/>
    </xf>
    <xf numFmtId="0" fontId="3" fillId="0" borderId="0" xfId="0" applyFont="1" applyAlignment="1">
      <alignment horizontal="center" vertical="top"/>
    </xf>
    <xf numFmtId="1" fontId="13" fillId="0" borderId="0" xfId="0" applyNumberFormat="1" applyFont="1" applyAlignment="1">
      <alignment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9" fontId="0" fillId="0" borderId="0" xfId="1" applyFont="1" applyBorder="1" applyAlignment="1">
      <alignment vertical="top"/>
    </xf>
    <xf numFmtId="0" fontId="0" fillId="0" borderId="6" xfId="0" applyBorder="1" applyAlignment="1">
      <alignment vertical="top"/>
    </xf>
    <xf numFmtId="9" fontId="0" fillId="0" borderId="6" xfId="1" applyFont="1" applyBorder="1" applyAlignment="1">
      <alignment vertical="top"/>
    </xf>
    <xf numFmtId="9" fontId="0" fillId="0" borderId="4" xfId="0" applyNumberFormat="1" applyBorder="1" applyAlignment="1">
      <alignment vertical="top"/>
    </xf>
    <xf numFmtId="165" fontId="13" fillId="0" borderId="4" xfId="0" applyNumberFormat="1" applyFont="1" applyBorder="1" applyAlignment="1">
      <alignment vertical="top"/>
    </xf>
    <xf numFmtId="0" fontId="19" fillId="0" borderId="0" xfId="5" applyAlignment="1">
      <alignment horizontal="left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9" fontId="0" fillId="0" borderId="0" xfId="1" applyFont="1" applyBorder="1" applyAlignment="1">
      <alignment horizontal="center" vertical="top"/>
    </xf>
    <xf numFmtId="9" fontId="0" fillId="0" borderId="6" xfId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/>
    </xf>
    <xf numFmtId="0" fontId="12" fillId="0" borderId="0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3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3" fontId="0" fillId="0" borderId="3" xfId="0" applyNumberFormat="1" applyBorder="1" applyAlignment="1">
      <alignment horizontal="center" vertical="top"/>
    </xf>
    <xf numFmtId="3" fontId="7" fillId="0" borderId="0" xfId="0" applyNumberFormat="1" applyFont="1" applyBorder="1" applyAlignment="1">
      <alignment horizontal="center" vertical="top"/>
    </xf>
    <xf numFmtId="3" fontId="7" fillId="0" borderId="6" xfId="0" applyNumberFormat="1" applyFont="1" applyBorder="1" applyAlignment="1">
      <alignment horizontal="center" vertical="top"/>
    </xf>
    <xf numFmtId="3" fontId="7" fillId="0" borderId="4" xfId="0" applyNumberFormat="1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8" xfId="0" applyFont="1" applyBorder="1" applyAlignment="1">
      <alignment horizontal="center" vertical="top"/>
    </xf>
    <xf numFmtId="1" fontId="0" fillId="0" borderId="0" xfId="1" applyNumberFormat="1" applyFont="1" applyBorder="1" applyAlignment="1">
      <alignment horizontal="center" vertical="top"/>
    </xf>
    <xf numFmtId="1" fontId="0" fillId="0" borderId="0" xfId="0" applyNumberFormat="1" applyBorder="1" applyAlignment="1">
      <alignment horizontal="center" vertical="top"/>
    </xf>
    <xf numFmtId="9" fontId="0" fillId="0" borderId="0" xfId="0" applyNumberFormat="1" applyBorder="1" applyAlignment="1">
      <alignment horizontal="center" vertical="top"/>
    </xf>
    <xf numFmtId="1" fontId="0" fillId="0" borderId="0" xfId="0" applyNumberFormat="1" applyAlignment="1">
      <alignment horizontal="center" vertical="top"/>
    </xf>
    <xf numFmtId="1" fontId="0" fillId="0" borderId="0" xfId="0" applyNumberFormat="1" applyBorder="1" applyAlignment="1">
      <alignment vertical="top"/>
    </xf>
    <xf numFmtId="1" fontId="0" fillId="0" borderId="0" xfId="0" applyNumberFormat="1" applyAlignment="1">
      <alignment vertical="top"/>
    </xf>
  </cellXfs>
  <cellStyles count="6">
    <cellStyle name="Comma 2" xfId="3" xr:uid="{00000000-0005-0000-0000-000000000000}"/>
    <cellStyle name="Comma 3" xfId="4" xr:uid="{104B5BFF-0A73-4F6D-BFBD-B347C2EA7C30}"/>
    <cellStyle name="Hyperlink" xfId="5" builtinId="8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asisLMF/ReinsuranceTestToo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DBD8-A90B-45FA-A7A4-7C96573FA7B3}">
  <dimension ref="A1:D12"/>
  <sheetViews>
    <sheetView showGridLines="0" workbookViewId="0">
      <selection activeCell="B11" sqref="B11"/>
    </sheetView>
  </sheetViews>
  <sheetFormatPr defaultRowHeight="14.4" x14ac:dyDescent="0.3"/>
  <sheetData>
    <row r="1" spans="1:4" x14ac:dyDescent="0.3">
      <c r="A1" s="10" t="s">
        <v>94</v>
      </c>
    </row>
    <row r="2" spans="1:4" x14ac:dyDescent="0.3">
      <c r="A2" t="s">
        <v>100</v>
      </c>
    </row>
    <row r="3" spans="1:4" x14ac:dyDescent="0.3">
      <c r="A3" s="71" t="s">
        <v>128</v>
      </c>
    </row>
    <row r="4" spans="1:4" x14ac:dyDescent="0.3">
      <c r="A4" s="10" t="s">
        <v>95</v>
      </c>
    </row>
    <row r="5" spans="1:4" x14ac:dyDescent="0.3">
      <c r="A5" t="s">
        <v>98</v>
      </c>
    </row>
    <row r="6" spans="1:4" x14ac:dyDescent="0.3">
      <c r="A6" t="s">
        <v>159</v>
      </c>
    </row>
    <row r="7" spans="1:4" x14ac:dyDescent="0.3">
      <c r="A7" s="10" t="s">
        <v>96</v>
      </c>
    </row>
    <row r="9" spans="1:4" x14ac:dyDescent="0.3">
      <c r="B9" t="s">
        <v>43</v>
      </c>
      <c r="D9" t="s">
        <v>99</v>
      </c>
    </row>
    <row r="10" spans="1:4" x14ac:dyDescent="0.3">
      <c r="D10" t="s">
        <v>160</v>
      </c>
    </row>
    <row r="12" spans="1:4" x14ac:dyDescent="0.3">
      <c r="B12" t="s">
        <v>97</v>
      </c>
      <c r="D12" t="s">
        <v>127</v>
      </c>
    </row>
  </sheetData>
  <hyperlinks>
    <hyperlink ref="A3" r:id="rId1" xr:uid="{FC98DDD0-0D2E-4ADC-91CD-1B9B165295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470"/>
  <sheetViews>
    <sheetView showGridLines="0" topLeftCell="A446" zoomScale="84" zoomScaleNormal="84" workbookViewId="0">
      <selection activeCell="A456" sqref="A456"/>
    </sheetView>
  </sheetViews>
  <sheetFormatPr defaultColWidth="9.109375" defaultRowHeight="14.4" x14ac:dyDescent="0.3"/>
  <cols>
    <col min="1" max="1" width="27.33203125" style="2" customWidth="1"/>
    <col min="2" max="2" width="11.6640625" style="2" customWidth="1"/>
    <col min="3" max="14" width="8.6640625" style="9" customWidth="1"/>
    <col min="15" max="15" width="9.5546875" style="2" bestFit="1" customWidth="1"/>
    <col min="16" max="16" width="6.88671875" style="2" bestFit="1" customWidth="1"/>
    <col min="17" max="17" width="9.33203125" style="2" bestFit="1" customWidth="1"/>
    <col min="18" max="18" width="3.109375" style="2" customWidth="1"/>
    <col min="19" max="19" width="13.33203125" style="2" bestFit="1" customWidth="1"/>
    <col min="20" max="16384" width="9.109375" style="2"/>
  </cols>
  <sheetData>
    <row r="1" spans="1:2" x14ac:dyDescent="0.3">
      <c r="A1" s="1" t="s">
        <v>14</v>
      </c>
    </row>
    <row r="2" spans="1:2" x14ac:dyDescent="0.3">
      <c r="A2" s="1"/>
    </row>
    <row r="3" spans="1:2" x14ac:dyDescent="0.3">
      <c r="A3" s="3" t="s">
        <v>93</v>
      </c>
    </row>
    <row r="4" spans="1:2" x14ac:dyDescent="0.3">
      <c r="A4" s="3"/>
    </row>
    <row r="5" spans="1:2" x14ac:dyDescent="0.3">
      <c r="A5" s="1" t="s">
        <v>38</v>
      </c>
    </row>
    <row r="6" spans="1:2" x14ac:dyDescent="0.3">
      <c r="A6" s="1"/>
    </row>
    <row r="7" spans="1:2" x14ac:dyDescent="0.3">
      <c r="A7" s="4" t="s">
        <v>7</v>
      </c>
      <c r="B7" s="50" t="s">
        <v>45</v>
      </c>
    </row>
    <row r="8" spans="1:2" x14ac:dyDescent="0.3">
      <c r="A8" s="4" t="s">
        <v>2</v>
      </c>
      <c r="B8" s="50" t="s">
        <v>25</v>
      </c>
    </row>
    <row r="9" spans="1:2" x14ac:dyDescent="0.3">
      <c r="A9" s="4" t="s">
        <v>11</v>
      </c>
      <c r="B9" s="51">
        <v>43101</v>
      </c>
    </row>
    <row r="10" spans="1:2" x14ac:dyDescent="0.3">
      <c r="A10" s="4" t="s">
        <v>12</v>
      </c>
      <c r="B10" s="51">
        <v>43465</v>
      </c>
    </row>
    <row r="11" spans="1:2" x14ac:dyDescent="0.3">
      <c r="A11" s="4" t="s">
        <v>3</v>
      </c>
      <c r="B11" s="50" t="s">
        <v>39</v>
      </c>
    </row>
    <row r="12" spans="1:2" x14ac:dyDescent="0.3">
      <c r="A12" s="4" t="s">
        <v>10</v>
      </c>
      <c r="B12" s="50" t="s">
        <v>40</v>
      </c>
    </row>
    <row r="13" spans="1:2" x14ac:dyDescent="0.3">
      <c r="A13" s="4" t="s">
        <v>6</v>
      </c>
      <c r="B13" s="50" t="s">
        <v>5</v>
      </c>
    </row>
    <row r="14" spans="1:2" x14ac:dyDescent="0.3">
      <c r="A14" s="4" t="s">
        <v>4</v>
      </c>
      <c r="B14" s="2" t="s">
        <v>9</v>
      </c>
    </row>
    <row r="15" spans="1:2" x14ac:dyDescent="0.3">
      <c r="A15" s="4" t="s">
        <v>8</v>
      </c>
      <c r="B15" s="2" t="s">
        <v>46</v>
      </c>
    </row>
    <row r="17" spans="1:21" x14ac:dyDescent="0.3">
      <c r="A17" s="8"/>
    </row>
    <row r="18" spans="1:21" x14ac:dyDescent="0.3">
      <c r="A18" s="1" t="s">
        <v>1</v>
      </c>
      <c r="B18" s="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3"/>
      <c r="P18" s="3"/>
      <c r="R18" s="6"/>
      <c r="S18" s="6"/>
      <c r="T18" s="6"/>
      <c r="U18" s="6"/>
    </row>
    <row r="19" spans="1:21" x14ac:dyDescent="0.3">
      <c r="A19" s="1"/>
      <c r="B19" s="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3"/>
      <c r="P19" s="3"/>
      <c r="R19" s="6"/>
      <c r="S19" s="6"/>
      <c r="T19" s="6"/>
      <c r="U19" s="6"/>
    </row>
    <row r="20" spans="1:21" x14ac:dyDescent="0.3">
      <c r="A20" s="21"/>
      <c r="B20" s="11" t="s">
        <v>37</v>
      </c>
      <c r="C20" s="15">
        <v>1</v>
      </c>
      <c r="D20" s="15">
        <v>1</v>
      </c>
      <c r="E20" s="15">
        <v>1</v>
      </c>
      <c r="F20" s="15">
        <v>1</v>
      </c>
      <c r="G20" s="15">
        <v>1</v>
      </c>
      <c r="H20" s="19">
        <v>1</v>
      </c>
      <c r="I20" s="15">
        <v>2</v>
      </c>
      <c r="J20" s="15">
        <v>2</v>
      </c>
      <c r="K20" s="15">
        <v>2</v>
      </c>
      <c r="L20" s="15">
        <v>2</v>
      </c>
      <c r="M20" s="15">
        <v>2</v>
      </c>
      <c r="N20" s="19">
        <v>2</v>
      </c>
      <c r="O20" s="8"/>
      <c r="P20" s="8"/>
      <c r="Q20" s="6"/>
      <c r="R20" s="6"/>
      <c r="S20" s="6"/>
      <c r="T20" s="6"/>
      <c r="U20" s="6"/>
    </row>
    <row r="21" spans="1:21" x14ac:dyDescent="0.3">
      <c r="A21" s="22"/>
      <c r="B21" s="11" t="s">
        <v>36</v>
      </c>
      <c r="C21" s="18">
        <v>1</v>
      </c>
      <c r="D21" s="18">
        <v>1</v>
      </c>
      <c r="E21" s="18">
        <v>1</v>
      </c>
      <c r="F21" s="18">
        <v>2</v>
      </c>
      <c r="G21" s="18">
        <v>2</v>
      </c>
      <c r="H21" s="24">
        <v>2</v>
      </c>
      <c r="I21" s="18">
        <v>3</v>
      </c>
      <c r="J21" s="18">
        <v>3</v>
      </c>
      <c r="K21" s="18">
        <v>3</v>
      </c>
      <c r="L21" s="18">
        <v>4</v>
      </c>
      <c r="M21" s="18">
        <v>4</v>
      </c>
      <c r="N21" s="24">
        <v>4</v>
      </c>
      <c r="O21" s="11"/>
      <c r="P21" s="8"/>
      <c r="Q21" s="6"/>
      <c r="R21" s="6"/>
      <c r="S21" s="6"/>
      <c r="T21" s="6"/>
      <c r="U21" s="6"/>
    </row>
    <row r="22" spans="1:21" s="4" customFormat="1" x14ac:dyDescent="0.3">
      <c r="A22" s="11" t="s">
        <v>41</v>
      </c>
      <c r="B22" s="11" t="s">
        <v>21</v>
      </c>
      <c r="C22" s="18" t="s">
        <v>28</v>
      </c>
      <c r="D22" s="18" t="s">
        <v>22</v>
      </c>
      <c r="E22" s="18" t="s">
        <v>27</v>
      </c>
      <c r="F22" s="18" t="s">
        <v>28</v>
      </c>
      <c r="G22" s="18" t="s">
        <v>22</v>
      </c>
      <c r="H22" s="24" t="s">
        <v>27</v>
      </c>
      <c r="I22" s="18" t="s">
        <v>28</v>
      </c>
      <c r="J22" s="18" t="s">
        <v>22</v>
      </c>
      <c r="K22" s="18" t="s">
        <v>27</v>
      </c>
      <c r="L22" s="18" t="s">
        <v>28</v>
      </c>
      <c r="M22" s="18" t="s">
        <v>22</v>
      </c>
      <c r="N22" s="24" t="s">
        <v>27</v>
      </c>
      <c r="O22" s="11" t="s">
        <v>73</v>
      </c>
      <c r="P22" s="8"/>
      <c r="Q22" s="11"/>
    </row>
    <row r="23" spans="1:21" s="4" customFormat="1" x14ac:dyDescent="0.3">
      <c r="A23" s="25" t="s">
        <v>42</v>
      </c>
      <c r="B23" s="25"/>
      <c r="C23" s="26"/>
      <c r="D23" s="26"/>
      <c r="E23" s="26"/>
      <c r="F23" s="26"/>
      <c r="G23" s="26"/>
      <c r="H23" s="27"/>
      <c r="I23" s="26"/>
      <c r="J23" s="26"/>
      <c r="K23" s="26"/>
      <c r="L23" s="26"/>
      <c r="M23" s="26"/>
      <c r="N23" s="27"/>
      <c r="O23" s="8"/>
      <c r="P23" s="8"/>
      <c r="Q23" s="11"/>
    </row>
    <row r="24" spans="1:21" s="4" customFormat="1" x14ac:dyDescent="0.3">
      <c r="A24" s="25" t="s">
        <v>13</v>
      </c>
      <c r="B24" s="25" t="s">
        <v>17</v>
      </c>
      <c r="C24" s="28">
        <v>1000</v>
      </c>
      <c r="D24" s="28">
        <v>500</v>
      </c>
      <c r="E24" s="28">
        <v>500</v>
      </c>
      <c r="F24" s="28">
        <v>1000</v>
      </c>
      <c r="G24" s="28">
        <v>500</v>
      </c>
      <c r="H24" s="29">
        <v>500</v>
      </c>
      <c r="I24" s="28">
        <v>1000</v>
      </c>
      <c r="J24" s="28">
        <v>500</v>
      </c>
      <c r="K24" s="28">
        <v>500</v>
      </c>
      <c r="L24" s="28">
        <v>1000</v>
      </c>
      <c r="M24" s="28">
        <v>500</v>
      </c>
      <c r="N24" s="29">
        <v>500</v>
      </c>
      <c r="O24" s="23">
        <f>SUM(C24:N24)</f>
        <v>8000</v>
      </c>
      <c r="P24" s="8"/>
      <c r="Q24" s="11"/>
    </row>
    <row r="25" spans="1:21" s="4" customFormat="1" x14ac:dyDescent="0.3">
      <c r="A25" s="25" t="s">
        <v>47</v>
      </c>
      <c r="B25" s="25" t="s">
        <v>48</v>
      </c>
      <c r="C25" s="98">
        <v>100</v>
      </c>
      <c r="D25" s="98"/>
      <c r="E25" s="99"/>
      <c r="F25" s="98">
        <v>100</v>
      </c>
      <c r="G25" s="98"/>
      <c r="H25" s="99"/>
      <c r="I25" s="100">
        <v>100</v>
      </c>
      <c r="J25" s="98"/>
      <c r="K25" s="99"/>
      <c r="L25" s="98">
        <v>100</v>
      </c>
      <c r="M25" s="98"/>
      <c r="N25" s="99"/>
      <c r="O25" s="8"/>
      <c r="P25" s="8"/>
      <c r="Q25" s="11"/>
    </row>
    <row r="26" spans="1:21" s="4" customFormat="1" x14ac:dyDescent="0.3">
      <c r="A26" s="8"/>
      <c r="B26" s="8"/>
      <c r="C26" s="15"/>
      <c r="D26" s="15"/>
      <c r="E26" s="15"/>
      <c r="F26" s="15"/>
      <c r="G26" s="15"/>
      <c r="H26" s="19"/>
      <c r="I26" s="15"/>
      <c r="J26" s="15"/>
      <c r="K26" s="15"/>
      <c r="L26" s="15"/>
      <c r="M26" s="15"/>
      <c r="N26" s="19"/>
      <c r="O26" s="8"/>
      <c r="P26" s="8"/>
      <c r="Q26" s="11"/>
    </row>
    <row r="27" spans="1:21" s="4" customFormat="1" x14ac:dyDescent="0.3">
      <c r="A27" s="11" t="s">
        <v>20</v>
      </c>
      <c r="B27" s="8"/>
      <c r="C27" s="15"/>
      <c r="D27" s="15"/>
      <c r="E27" s="15"/>
      <c r="F27" s="15"/>
      <c r="G27" s="15"/>
      <c r="H27" s="19"/>
      <c r="I27" s="15"/>
      <c r="J27" s="15"/>
      <c r="K27" s="15"/>
      <c r="L27" s="15"/>
      <c r="M27" s="15"/>
      <c r="N27" s="19"/>
      <c r="O27" s="8"/>
      <c r="P27" s="8"/>
      <c r="Q27" s="11"/>
    </row>
    <row r="28" spans="1:21" s="4" customFormat="1" x14ac:dyDescent="0.3">
      <c r="A28" s="8" t="s">
        <v>15</v>
      </c>
      <c r="B28" s="8" t="s">
        <v>19</v>
      </c>
      <c r="C28" s="17">
        <v>1</v>
      </c>
      <c r="D28" s="17">
        <v>1</v>
      </c>
      <c r="E28" s="17">
        <v>1</v>
      </c>
      <c r="F28" s="17">
        <v>1</v>
      </c>
      <c r="G28" s="17">
        <v>1</v>
      </c>
      <c r="H28" s="17">
        <v>1</v>
      </c>
      <c r="I28" s="17">
        <v>1</v>
      </c>
      <c r="J28" s="17">
        <v>1</v>
      </c>
      <c r="K28" s="17">
        <v>1</v>
      </c>
      <c r="L28" s="17">
        <v>1</v>
      </c>
      <c r="M28" s="17">
        <v>1</v>
      </c>
      <c r="N28" s="17">
        <v>1</v>
      </c>
      <c r="O28" s="8"/>
      <c r="P28" s="8"/>
      <c r="Q28" s="11"/>
    </row>
    <row r="29" spans="1:21" s="4" customFormat="1" x14ac:dyDescent="0.3">
      <c r="A29" s="8"/>
      <c r="B29" s="8"/>
      <c r="C29" s="15"/>
      <c r="D29" s="15"/>
      <c r="E29" s="15"/>
      <c r="F29" s="15"/>
      <c r="G29" s="15"/>
      <c r="H29" s="19"/>
      <c r="I29" s="15"/>
      <c r="J29" s="15"/>
      <c r="K29" s="15"/>
      <c r="L29" s="15"/>
      <c r="M29" s="15"/>
      <c r="N29" s="19"/>
      <c r="O29" s="8"/>
      <c r="P29" s="8"/>
      <c r="Q29" s="11"/>
    </row>
    <row r="30" spans="1:21" s="4" customFormat="1" x14ac:dyDescent="0.3">
      <c r="A30" s="11" t="s">
        <v>43</v>
      </c>
      <c r="B30" s="8"/>
      <c r="C30" s="15"/>
      <c r="D30" s="15"/>
      <c r="E30" s="15"/>
      <c r="F30" s="15"/>
      <c r="G30" s="15"/>
      <c r="H30" s="19"/>
      <c r="I30" s="15"/>
      <c r="J30" s="15"/>
      <c r="K30" s="15"/>
      <c r="L30" s="15"/>
      <c r="M30" s="15"/>
      <c r="N30" s="19"/>
      <c r="O30" s="8"/>
      <c r="P30" s="11"/>
      <c r="Q30" s="11"/>
    </row>
    <row r="31" spans="1:21" s="4" customFormat="1" x14ac:dyDescent="0.3">
      <c r="A31" s="8" t="s">
        <v>16</v>
      </c>
      <c r="B31" s="8" t="s">
        <v>44</v>
      </c>
      <c r="C31" s="16">
        <f t="shared" ref="C31:N31" si="0">C28*C24</f>
        <v>1000</v>
      </c>
      <c r="D31" s="16">
        <f t="shared" si="0"/>
        <v>500</v>
      </c>
      <c r="E31" s="16">
        <f t="shared" si="0"/>
        <v>500</v>
      </c>
      <c r="F31" s="16">
        <f t="shared" si="0"/>
        <v>1000</v>
      </c>
      <c r="G31" s="16">
        <f t="shared" si="0"/>
        <v>500</v>
      </c>
      <c r="H31" s="20">
        <f t="shared" si="0"/>
        <v>500</v>
      </c>
      <c r="I31" s="16">
        <f t="shared" si="0"/>
        <v>1000</v>
      </c>
      <c r="J31" s="16">
        <f t="shared" si="0"/>
        <v>500</v>
      </c>
      <c r="K31" s="16">
        <f t="shared" si="0"/>
        <v>500</v>
      </c>
      <c r="L31" s="16">
        <f t="shared" si="0"/>
        <v>1000</v>
      </c>
      <c r="M31" s="16">
        <f t="shared" si="0"/>
        <v>500</v>
      </c>
      <c r="N31" s="20">
        <f t="shared" si="0"/>
        <v>500</v>
      </c>
      <c r="O31" s="23">
        <f>SUM(C31:N31)</f>
        <v>8000</v>
      </c>
      <c r="P31" s="8"/>
      <c r="Q31" s="11"/>
    </row>
    <row r="32" spans="1:21" s="4" customFormat="1" x14ac:dyDescent="0.3">
      <c r="A32" s="8"/>
      <c r="B32" s="8"/>
      <c r="C32" s="16"/>
      <c r="D32" s="16"/>
      <c r="E32" s="16"/>
      <c r="F32" s="16"/>
      <c r="G32" s="16"/>
      <c r="H32" s="20"/>
      <c r="I32" s="16"/>
      <c r="J32" s="16"/>
      <c r="K32" s="16"/>
      <c r="L32" s="16"/>
      <c r="M32" s="16"/>
      <c r="N32" s="20"/>
      <c r="O32" s="8"/>
      <c r="P32" s="8"/>
      <c r="Q32" s="11"/>
    </row>
    <row r="33" spans="1:17" s="4" customFormat="1" x14ac:dyDescent="0.3">
      <c r="A33" s="5" t="s">
        <v>30</v>
      </c>
      <c r="B33" s="7"/>
      <c r="C33" s="34"/>
      <c r="D33" s="34"/>
      <c r="E33" s="34"/>
      <c r="F33" s="34"/>
      <c r="G33" s="34"/>
      <c r="H33" s="35"/>
      <c r="I33" s="34"/>
      <c r="J33" s="34"/>
      <c r="K33" s="34"/>
      <c r="L33" s="34"/>
      <c r="M33" s="34"/>
      <c r="N33" s="35"/>
      <c r="O33" s="8"/>
      <c r="P33" s="8"/>
      <c r="Q33" s="11"/>
    </row>
    <row r="34" spans="1:17" s="4" customFormat="1" x14ac:dyDescent="0.3">
      <c r="A34" s="8" t="s">
        <v>49</v>
      </c>
      <c r="B34" s="8" t="s">
        <v>50</v>
      </c>
      <c r="C34" s="101">
        <f>SUMIF($C$21:$N$21,C21,$C$31:$N$31)</f>
        <v>2000</v>
      </c>
      <c r="D34" s="101"/>
      <c r="E34" s="102"/>
      <c r="F34" s="101">
        <f>SUMIF($C$21:$N$21,F21,$C$31:$N$31)</f>
        <v>2000</v>
      </c>
      <c r="G34" s="101"/>
      <c r="H34" s="102"/>
      <c r="I34" s="101">
        <f>SUMIF($C$21:$N$21,I21,$C$31:$N$31)</f>
        <v>2000</v>
      </c>
      <c r="J34" s="101"/>
      <c r="K34" s="102"/>
      <c r="L34" s="101">
        <f>SUMIF($C$21:$N$21,L21,$C$31:$N$31)</f>
        <v>2000</v>
      </c>
      <c r="M34" s="101"/>
      <c r="N34" s="102"/>
      <c r="O34" s="8"/>
      <c r="P34" s="23"/>
      <c r="Q34" s="11"/>
    </row>
    <row r="35" spans="1:17" x14ac:dyDescent="0.3">
      <c r="A35" s="36" t="s">
        <v>51</v>
      </c>
      <c r="B35" s="36" t="s">
        <v>52</v>
      </c>
      <c r="C35" s="94">
        <f>MIN(C34, C25)</f>
        <v>100</v>
      </c>
      <c r="D35" s="95"/>
      <c r="E35" s="96"/>
      <c r="F35" s="94">
        <f>MIN(F34, F25)</f>
        <v>100</v>
      </c>
      <c r="G35" s="95"/>
      <c r="H35" s="96"/>
      <c r="I35" s="94">
        <f>MIN(I34, I25)</f>
        <v>100</v>
      </c>
      <c r="J35" s="95"/>
      <c r="K35" s="96"/>
      <c r="L35" s="97">
        <f>MIN(L34, L25)</f>
        <v>100</v>
      </c>
      <c r="M35" s="95"/>
      <c r="N35" s="96"/>
      <c r="O35" s="12">
        <f>SUM(C35:N35)</f>
        <v>400</v>
      </c>
      <c r="P35" s="6"/>
      <c r="Q35" s="6"/>
    </row>
    <row r="36" spans="1:17" x14ac:dyDescent="0.3">
      <c r="A36" s="2" t="s">
        <v>31</v>
      </c>
      <c r="B36" s="37" t="s">
        <v>53</v>
      </c>
      <c r="C36" s="9">
        <f>C35*C$31/SUMIF($C$21:$N$21,C$21,$C$31:$N$31)</f>
        <v>50</v>
      </c>
      <c r="D36" s="9">
        <f>C35*D$31/SUMIF($C$21:$N$21,D$21,$C$31:$N$31)</f>
        <v>25</v>
      </c>
      <c r="E36" s="9">
        <f>C35*E$31/SUMIF($C$21:$N$21,E$21,$C$31:$N$31)</f>
        <v>25</v>
      </c>
      <c r="F36" s="9">
        <f t="shared" ref="F36" si="1">F35*F$31/SUMIF($C$21:$N$21,F$21,$C$31:$N$31)</f>
        <v>50</v>
      </c>
      <c r="G36" s="9">
        <f>F35*G$31/SUMIF($C$21:$N$21,G$21,$C$31:$N$31)</f>
        <v>25</v>
      </c>
      <c r="H36" s="39">
        <f>F35*H$31/SUMIF($C$21:$N$21,H$21,$C$31:$N$31)</f>
        <v>25</v>
      </c>
      <c r="I36" s="9">
        <f t="shared" ref="I36" si="2">I35*I$31/SUMIF($C$21:$N$21,I$21,$C$31:$N$31)</f>
        <v>50</v>
      </c>
      <c r="J36" s="9">
        <f>I35*J$31/SUMIF($C$21:$N$21,J$21,$C$31:$N$31)</f>
        <v>25</v>
      </c>
      <c r="K36" s="9">
        <f t="shared" ref="K36" si="3">I35*K$31/SUMIF($C$21:$N$21,K$21,$C$31:$N$31)</f>
        <v>25</v>
      </c>
      <c r="L36" s="9">
        <f>L35*L$31/SUMIF($C$21:$N$21,L$21,$C$31:$N$31)</f>
        <v>50</v>
      </c>
      <c r="M36" s="9">
        <f t="shared" ref="M36" si="4">L35*M$31/SUMIF($C$21:$N$21,M$21,$C$31:$N$31)</f>
        <v>25</v>
      </c>
      <c r="N36" s="39">
        <f t="shared" ref="N36" si="5">L35*N$31/SUMIF($C$21:$N$21,N$21,$C$31:$N$31)</f>
        <v>25</v>
      </c>
      <c r="O36" s="2">
        <f>SUM(C36:N36)</f>
        <v>400</v>
      </c>
    </row>
    <row r="37" spans="1:17" x14ac:dyDescent="0.3">
      <c r="H37" s="40"/>
      <c r="N37" s="40"/>
    </row>
    <row r="38" spans="1:17" x14ac:dyDescent="0.3">
      <c r="A38" s="30" t="s">
        <v>32</v>
      </c>
      <c r="B38" s="31"/>
      <c r="C38" s="31"/>
      <c r="D38" s="31"/>
      <c r="E38" s="31"/>
      <c r="F38" s="31"/>
      <c r="G38" s="31"/>
      <c r="H38" s="41"/>
      <c r="I38" s="31"/>
      <c r="J38" s="31"/>
      <c r="K38" s="31"/>
      <c r="L38" s="31"/>
      <c r="M38" s="31"/>
      <c r="N38" s="41"/>
    </row>
    <row r="39" spans="1:17" x14ac:dyDescent="0.3">
      <c r="A39" s="25" t="s">
        <v>33</v>
      </c>
      <c r="B39" s="25"/>
      <c r="C39" s="32">
        <v>1</v>
      </c>
      <c r="D39" s="32"/>
      <c r="E39" s="32"/>
      <c r="F39" s="32"/>
      <c r="G39" s="32"/>
      <c r="H39" s="27"/>
      <c r="I39" s="32">
        <v>2</v>
      </c>
      <c r="J39" s="32"/>
      <c r="K39" s="32"/>
      <c r="L39" s="32"/>
      <c r="M39" s="32"/>
      <c r="N39" s="27"/>
    </row>
    <row r="40" spans="1:17" x14ac:dyDescent="0.3">
      <c r="A40" s="25" t="s">
        <v>0</v>
      </c>
      <c r="B40" s="25" t="s">
        <v>18</v>
      </c>
      <c r="C40" s="28">
        <v>10000</v>
      </c>
      <c r="D40" s="32"/>
      <c r="E40" s="32"/>
      <c r="F40" s="32"/>
      <c r="G40" s="32"/>
      <c r="H40" s="27"/>
      <c r="I40" s="28">
        <v>10000</v>
      </c>
      <c r="J40" s="32"/>
      <c r="K40" s="32"/>
      <c r="L40" s="32"/>
      <c r="M40" s="32"/>
      <c r="N40" s="27"/>
    </row>
    <row r="41" spans="1:17" x14ac:dyDescent="0.3">
      <c r="A41" s="25" t="s">
        <v>23</v>
      </c>
      <c r="B41" s="25" t="s">
        <v>24</v>
      </c>
      <c r="C41" s="33">
        <v>1</v>
      </c>
      <c r="D41" s="32"/>
      <c r="E41" s="32"/>
      <c r="F41" s="32"/>
      <c r="G41" s="32"/>
      <c r="H41" s="27"/>
      <c r="I41" s="33">
        <v>1</v>
      </c>
      <c r="J41" s="32"/>
      <c r="K41" s="32"/>
      <c r="L41" s="32"/>
      <c r="M41" s="32"/>
      <c r="N41" s="27"/>
    </row>
    <row r="42" spans="1:17" x14ac:dyDescent="0.3">
      <c r="A42" s="25" t="s">
        <v>29</v>
      </c>
      <c r="B42" s="25" t="s">
        <v>34</v>
      </c>
      <c r="C42" s="32">
        <v>0</v>
      </c>
      <c r="D42" s="32"/>
      <c r="E42" s="32"/>
      <c r="F42" s="32"/>
      <c r="G42" s="32"/>
      <c r="H42" s="27"/>
      <c r="I42" s="32">
        <v>0</v>
      </c>
      <c r="J42" s="32"/>
      <c r="K42" s="32"/>
      <c r="L42" s="32"/>
      <c r="M42" s="32"/>
      <c r="N42" s="27"/>
    </row>
    <row r="43" spans="1:17" x14ac:dyDescent="0.3">
      <c r="H43" s="40"/>
      <c r="N43" s="40"/>
    </row>
    <row r="44" spans="1:17" x14ac:dyDescent="0.3">
      <c r="A44" s="4" t="s">
        <v>26</v>
      </c>
      <c r="H44" s="40"/>
      <c r="N44" s="40"/>
    </row>
    <row r="45" spans="1:17" x14ac:dyDescent="0.3">
      <c r="A45" s="2" t="s">
        <v>54</v>
      </c>
      <c r="B45" s="2" t="s">
        <v>55</v>
      </c>
      <c r="C45" s="9">
        <f>SUMIF($C$20:$N$20,C20,$C$35:$N$35)</f>
        <v>200</v>
      </c>
      <c r="H45" s="40"/>
      <c r="I45" s="9">
        <f>SUMIF($C$20:$N$20,I20,$C$35:$N$35)</f>
        <v>200</v>
      </c>
      <c r="N45" s="40"/>
    </row>
    <row r="46" spans="1:17" x14ac:dyDescent="0.3">
      <c r="A46" s="2" t="s">
        <v>59</v>
      </c>
      <c r="B46" s="6" t="s">
        <v>56</v>
      </c>
      <c r="C46" s="38">
        <f>MIN(C40, C45)*C41</f>
        <v>200</v>
      </c>
      <c r="H46" s="40"/>
      <c r="I46" s="38">
        <f>MIN(I40, I45)*I41</f>
        <v>200</v>
      </c>
      <c r="N46" s="40"/>
    </row>
    <row r="47" spans="1:17" x14ac:dyDescent="0.3">
      <c r="A47" s="2" t="s">
        <v>57</v>
      </c>
      <c r="B47" s="2" t="s">
        <v>58</v>
      </c>
      <c r="H47" s="40"/>
      <c r="N47" s="40"/>
      <c r="O47" s="47">
        <f>SUM(C46:N46)</f>
        <v>400</v>
      </c>
    </row>
    <row r="48" spans="1:17" x14ac:dyDescent="0.3">
      <c r="H48" s="40"/>
      <c r="N48" s="40"/>
    </row>
    <row r="49" spans="1:15" x14ac:dyDescent="0.3">
      <c r="A49" s="4" t="s">
        <v>35</v>
      </c>
      <c r="H49" s="40"/>
      <c r="N49" s="40"/>
    </row>
    <row r="50" spans="1:15" x14ac:dyDescent="0.3">
      <c r="A50" s="2" t="s">
        <v>60</v>
      </c>
      <c r="B50" s="37" t="s">
        <v>78</v>
      </c>
      <c r="C50" s="9">
        <f>$C$46*C$36/SUM($C$36:$H$36)</f>
        <v>50</v>
      </c>
      <c r="D50" s="9">
        <f t="shared" ref="D50:H50" si="6">$C$46*D$36/SUM($C$36:$H$36)</f>
        <v>25</v>
      </c>
      <c r="E50" s="9">
        <f t="shared" si="6"/>
        <v>25</v>
      </c>
      <c r="F50" s="9">
        <f t="shared" si="6"/>
        <v>50</v>
      </c>
      <c r="G50" s="9">
        <f t="shared" si="6"/>
        <v>25</v>
      </c>
      <c r="H50" s="40">
        <f t="shared" si="6"/>
        <v>25</v>
      </c>
      <c r="I50" s="9">
        <f>$C$46*I$36/SUM($I$36:$N$36)</f>
        <v>50</v>
      </c>
      <c r="J50" s="9">
        <f t="shared" ref="J50:N50" si="7">$C$46*J$36/SUM($I$36:$N$36)</f>
        <v>25</v>
      </c>
      <c r="K50" s="9">
        <f t="shared" si="7"/>
        <v>25</v>
      </c>
      <c r="L50" s="9">
        <f t="shared" si="7"/>
        <v>50</v>
      </c>
      <c r="M50" s="9">
        <f t="shared" si="7"/>
        <v>25</v>
      </c>
      <c r="N50" s="40">
        <f t="shared" si="7"/>
        <v>25</v>
      </c>
      <c r="O50" s="2">
        <f>SUM(C50:N50)</f>
        <v>400</v>
      </c>
    </row>
    <row r="51" spans="1:15" x14ac:dyDescent="0.3">
      <c r="B51" s="37"/>
      <c r="H51" s="13"/>
      <c r="N51" s="13"/>
    </row>
    <row r="52" spans="1:15" x14ac:dyDescent="0.3">
      <c r="A52" s="65" t="s">
        <v>80</v>
      </c>
      <c r="C52" s="42" t="s">
        <v>79</v>
      </c>
    </row>
    <row r="53" spans="1:15" x14ac:dyDescent="0.3">
      <c r="A53" s="43" t="s">
        <v>61</v>
      </c>
      <c r="C53" s="90">
        <v>1</v>
      </c>
      <c r="D53" s="90"/>
      <c r="E53" s="87"/>
      <c r="H53" s="40"/>
      <c r="N53" s="40"/>
    </row>
    <row r="54" spans="1:15" x14ac:dyDescent="0.3">
      <c r="A54" s="43" t="s">
        <v>62</v>
      </c>
      <c r="C54" s="90" t="s">
        <v>70</v>
      </c>
      <c r="D54" s="90"/>
      <c r="E54" s="87"/>
      <c r="H54" s="40"/>
      <c r="N54" s="40"/>
    </row>
    <row r="55" spans="1:15" x14ac:dyDescent="0.3">
      <c r="A55" s="43" t="s">
        <v>63</v>
      </c>
      <c r="C55" s="90">
        <v>1</v>
      </c>
      <c r="D55" s="90"/>
      <c r="E55" s="87"/>
      <c r="H55" s="40"/>
      <c r="N55" s="40"/>
    </row>
    <row r="56" spans="1:15" x14ac:dyDescent="0.3">
      <c r="A56" s="43" t="s">
        <v>64</v>
      </c>
      <c r="C56" s="86">
        <v>0</v>
      </c>
      <c r="D56" s="86"/>
      <c r="E56" s="87"/>
      <c r="H56" s="40"/>
      <c r="N56" s="40"/>
    </row>
    <row r="57" spans="1:15" x14ac:dyDescent="0.3">
      <c r="A57" s="44" t="s">
        <v>65</v>
      </c>
      <c r="C57" s="86">
        <f>MAX(0, SUM(C$50:E$50)-C56)</f>
        <v>100</v>
      </c>
      <c r="D57" s="86"/>
      <c r="E57" s="87"/>
      <c r="H57" s="40"/>
      <c r="N57" s="40"/>
    </row>
    <row r="58" spans="1:15" x14ac:dyDescent="0.3">
      <c r="A58" s="43" t="s">
        <v>0</v>
      </c>
      <c r="C58" s="86">
        <v>10</v>
      </c>
      <c r="D58" s="86"/>
      <c r="E58" s="87"/>
      <c r="H58" s="40"/>
      <c r="N58" s="40"/>
    </row>
    <row r="59" spans="1:15" x14ac:dyDescent="0.3">
      <c r="A59" s="44" t="s">
        <v>66</v>
      </c>
      <c r="C59" s="86">
        <f>IF(C58="Unlimited", C57, MIN(C57, C58))</f>
        <v>10</v>
      </c>
      <c r="D59" s="86"/>
      <c r="E59" s="87"/>
      <c r="H59" s="40"/>
      <c r="N59" s="40"/>
    </row>
    <row r="60" spans="1:15" x14ac:dyDescent="0.3">
      <c r="A60" s="43" t="s">
        <v>71</v>
      </c>
      <c r="C60" s="88">
        <v>1</v>
      </c>
      <c r="D60" s="88"/>
      <c r="E60" s="89"/>
      <c r="H60" s="40"/>
      <c r="N60" s="40"/>
    </row>
    <row r="61" spans="1:15" ht="28.8" x14ac:dyDescent="0.3">
      <c r="A61" s="44" t="s">
        <v>72</v>
      </c>
      <c r="C61" s="86">
        <f>C60*C59</f>
        <v>10</v>
      </c>
      <c r="D61" s="86"/>
      <c r="E61" s="87"/>
      <c r="H61" s="40"/>
      <c r="N61" s="40"/>
    </row>
    <row r="62" spans="1:15" x14ac:dyDescent="0.3">
      <c r="A62" s="43" t="s">
        <v>3</v>
      </c>
      <c r="C62" s="92"/>
      <c r="D62" s="92"/>
      <c r="E62" s="93"/>
      <c r="H62" s="40"/>
      <c r="N62" s="40"/>
    </row>
    <row r="63" spans="1:15" x14ac:dyDescent="0.3">
      <c r="A63" s="43" t="s">
        <v>67</v>
      </c>
      <c r="C63" s="92"/>
      <c r="D63" s="92"/>
      <c r="E63" s="93"/>
      <c r="H63" s="40"/>
      <c r="N63" s="40"/>
    </row>
    <row r="64" spans="1:15" ht="28.8" x14ac:dyDescent="0.3">
      <c r="A64" s="45" t="s">
        <v>68</v>
      </c>
      <c r="C64" s="86">
        <f>MIN(C61,IF(OR(C63="Unlimited",C63=""),10^18,C63))</f>
        <v>10</v>
      </c>
      <c r="D64" s="86"/>
      <c r="E64" s="87"/>
      <c r="H64" s="40"/>
      <c r="N64" s="40"/>
    </row>
    <row r="65" spans="1:15" x14ac:dyDescent="0.3">
      <c r="A65" s="46" t="s">
        <v>69</v>
      </c>
      <c r="C65" s="13">
        <f>((SUM($C$50:$E$50)-$C$64)*C$50/SUM($C$50:$E$50))</f>
        <v>45</v>
      </c>
      <c r="D65" s="13">
        <f>((SUM($C$50:$E$50)-$C$64)*D$50/SUM($C$50:$E$50))</f>
        <v>22.5</v>
      </c>
      <c r="E65" s="40">
        <f>((SUM($C$50:$E$50)-$C$64)*E$50/SUM($C$50:$E$50))</f>
        <v>22.5</v>
      </c>
      <c r="F65" s="9">
        <f>F50</f>
        <v>50</v>
      </c>
      <c r="G65" s="9">
        <f t="shared" ref="G65:H65" si="8">G50</f>
        <v>25</v>
      </c>
      <c r="H65" s="40">
        <f t="shared" si="8"/>
        <v>25</v>
      </c>
      <c r="I65" s="9">
        <f>I$50</f>
        <v>50</v>
      </c>
      <c r="J65" s="9">
        <f t="shared" ref="J65:N65" si="9">J$50</f>
        <v>25</v>
      </c>
      <c r="K65" s="9">
        <f t="shared" si="9"/>
        <v>25</v>
      </c>
      <c r="L65" s="9">
        <f t="shared" si="9"/>
        <v>50</v>
      </c>
      <c r="M65" s="9">
        <f t="shared" si="9"/>
        <v>25</v>
      </c>
      <c r="N65" s="9">
        <f t="shared" si="9"/>
        <v>25</v>
      </c>
      <c r="O65" s="2">
        <f>SUM(C65:N65)</f>
        <v>390</v>
      </c>
    </row>
    <row r="66" spans="1:15" x14ac:dyDescent="0.3">
      <c r="A66" s="66"/>
      <c r="C66" s="13"/>
      <c r="D66" s="13"/>
      <c r="E66" s="13"/>
      <c r="H66" s="13"/>
      <c r="N66" s="13"/>
    </row>
    <row r="67" spans="1:15" x14ac:dyDescent="0.3">
      <c r="A67" s="65" t="s">
        <v>81</v>
      </c>
      <c r="C67" s="42" t="s">
        <v>82</v>
      </c>
    </row>
    <row r="68" spans="1:15" x14ac:dyDescent="0.3">
      <c r="A68" s="43" t="s">
        <v>61</v>
      </c>
      <c r="C68" s="90">
        <v>1</v>
      </c>
      <c r="D68" s="90"/>
      <c r="E68" s="86"/>
      <c r="F68" s="13"/>
      <c r="H68" s="40"/>
      <c r="N68" s="40"/>
    </row>
    <row r="69" spans="1:15" x14ac:dyDescent="0.3">
      <c r="A69" s="43" t="s">
        <v>62</v>
      </c>
      <c r="C69" s="90" t="s">
        <v>83</v>
      </c>
      <c r="D69" s="90"/>
      <c r="E69" s="86"/>
      <c r="F69" s="13"/>
      <c r="H69" s="40"/>
      <c r="N69" s="40"/>
    </row>
    <row r="70" spans="1:15" x14ac:dyDescent="0.3">
      <c r="A70" s="43" t="s">
        <v>63</v>
      </c>
      <c r="C70" s="90">
        <v>1</v>
      </c>
      <c r="D70" s="90"/>
      <c r="E70" s="86"/>
      <c r="F70" s="13"/>
      <c r="H70" s="40"/>
      <c r="N70" s="40"/>
    </row>
    <row r="71" spans="1:15" x14ac:dyDescent="0.3">
      <c r="A71" s="43" t="s">
        <v>64</v>
      </c>
      <c r="C71" s="86">
        <v>0</v>
      </c>
      <c r="D71" s="86"/>
      <c r="E71" s="86"/>
      <c r="F71" s="13"/>
      <c r="H71" s="40"/>
      <c r="N71" s="40"/>
    </row>
    <row r="72" spans="1:15" x14ac:dyDescent="0.3">
      <c r="A72" s="44" t="s">
        <v>65</v>
      </c>
      <c r="C72" s="86">
        <f>MAX(0, SUM(C$50:H$50)-C71)</f>
        <v>200</v>
      </c>
      <c r="D72" s="86"/>
      <c r="E72" s="86"/>
      <c r="F72" s="13"/>
      <c r="H72" s="40"/>
      <c r="N72" s="40"/>
    </row>
    <row r="73" spans="1:15" x14ac:dyDescent="0.3">
      <c r="A73" s="43" t="s">
        <v>0</v>
      </c>
      <c r="C73" s="86">
        <v>10</v>
      </c>
      <c r="D73" s="86"/>
      <c r="E73" s="86"/>
      <c r="F73" s="13"/>
      <c r="H73" s="40"/>
      <c r="N73" s="40"/>
    </row>
    <row r="74" spans="1:15" x14ac:dyDescent="0.3">
      <c r="A74" s="44" t="s">
        <v>66</v>
      </c>
      <c r="C74" s="86">
        <f>IF(C73="Unlimited", C72, MIN(C72, C73))</f>
        <v>10</v>
      </c>
      <c r="D74" s="86"/>
      <c r="E74" s="86"/>
      <c r="F74" s="13"/>
      <c r="H74" s="40"/>
      <c r="N74" s="40"/>
    </row>
    <row r="75" spans="1:15" x14ac:dyDescent="0.3">
      <c r="A75" s="43" t="s">
        <v>71</v>
      </c>
      <c r="C75" s="88">
        <v>1</v>
      </c>
      <c r="D75" s="88"/>
      <c r="E75" s="88"/>
      <c r="F75" s="13"/>
      <c r="H75" s="40"/>
      <c r="N75" s="40"/>
    </row>
    <row r="76" spans="1:15" ht="28.8" x14ac:dyDescent="0.3">
      <c r="A76" s="44" t="s">
        <v>72</v>
      </c>
      <c r="C76" s="86">
        <f>C75*C74</f>
        <v>10</v>
      </c>
      <c r="D76" s="86"/>
      <c r="E76" s="86"/>
      <c r="F76" s="13"/>
      <c r="H76" s="40"/>
      <c r="N76" s="40"/>
    </row>
    <row r="77" spans="1:15" x14ac:dyDescent="0.3">
      <c r="A77" s="43" t="s">
        <v>3</v>
      </c>
      <c r="C77" s="92"/>
      <c r="D77" s="92"/>
      <c r="E77" s="92"/>
      <c r="F77" s="13"/>
      <c r="H77" s="40"/>
      <c r="N77" s="40"/>
    </row>
    <row r="78" spans="1:15" x14ac:dyDescent="0.3">
      <c r="A78" s="43" t="s">
        <v>67</v>
      </c>
      <c r="C78" s="92"/>
      <c r="D78" s="92"/>
      <c r="E78" s="92"/>
      <c r="F78" s="13"/>
      <c r="H78" s="40"/>
      <c r="N78" s="40"/>
    </row>
    <row r="79" spans="1:15" ht="28.8" x14ac:dyDescent="0.3">
      <c r="A79" s="45" t="s">
        <v>68</v>
      </c>
      <c r="C79" s="86">
        <f>MIN(C76,IF(OR(C78="Unlimited",C78=""),10^18,C78))</f>
        <v>10</v>
      </c>
      <c r="D79" s="86"/>
      <c r="E79" s="86"/>
      <c r="F79" s="13"/>
      <c r="H79" s="40"/>
      <c r="N79" s="40"/>
    </row>
    <row r="80" spans="1:15" x14ac:dyDescent="0.3">
      <c r="A80" s="46" t="s">
        <v>69</v>
      </c>
      <c r="C80" s="13">
        <f>((SUM($C$50:$H$50)-$C79)*C$50/SUM($C$50:$H$50))</f>
        <v>47.5</v>
      </c>
      <c r="D80" s="13">
        <f t="shared" ref="D80:H80" si="10">((SUM($C$50:$H$50)-$C79)*D$50/SUM($C$50:$H$50))</f>
        <v>23.75</v>
      </c>
      <c r="E80" s="13">
        <f t="shared" si="10"/>
        <v>23.75</v>
      </c>
      <c r="F80" s="13">
        <f t="shared" si="10"/>
        <v>47.5</v>
      </c>
      <c r="G80" s="13">
        <f t="shared" si="10"/>
        <v>23.75</v>
      </c>
      <c r="H80" s="13">
        <f t="shared" si="10"/>
        <v>23.75</v>
      </c>
      <c r="I80" s="9">
        <f>I$50</f>
        <v>50</v>
      </c>
      <c r="J80" s="9">
        <f t="shared" ref="J80:N80" si="11">J$50</f>
        <v>25</v>
      </c>
      <c r="K80" s="9">
        <f t="shared" si="11"/>
        <v>25</v>
      </c>
      <c r="L80" s="9">
        <f t="shared" si="11"/>
        <v>50</v>
      </c>
      <c r="M80" s="9">
        <f t="shared" si="11"/>
        <v>25</v>
      </c>
      <c r="N80" s="9">
        <f t="shared" si="11"/>
        <v>25</v>
      </c>
      <c r="O80" s="2">
        <f>SUM(C80:N80)</f>
        <v>390</v>
      </c>
    </row>
    <row r="81" spans="1:15" x14ac:dyDescent="0.3">
      <c r="A81" s="66"/>
      <c r="C81" s="13"/>
      <c r="D81" s="13"/>
      <c r="E81" s="13"/>
      <c r="F81" s="13"/>
      <c r="H81" s="13"/>
      <c r="N81" s="13"/>
    </row>
    <row r="82" spans="1:15" x14ac:dyDescent="0.3">
      <c r="A82" s="65" t="s">
        <v>84</v>
      </c>
      <c r="C82" s="42" t="s">
        <v>87</v>
      </c>
    </row>
    <row r="83" spans="1:15" x14ac:dyDescent="0.3">
      <c r="A83" s="43" t="s">
        <v>61</v>
      </c>
      <c r="C83" s="90">
        <v>1</v>
      </c>
      <c r="D83" s="90"/>
      <c r="E83" s="86"/>
      <c r="F83" s="13"/>
      <c r="H83" s="40"/>
      <c r="N83" s="40"/>
    </row>
    <row r="84" spans="1:15" x14ac:dyDescent="0.3">
      <c r="A84" s="43" t="s">
        <v>62</v>
      </c>
      <c r="C84" s="90" t="s">
        <v>85</v>
      </c>
      <c r="D84" s="90"/>
      <c r="E84" s="86"/>
      <c r="F84" s="13"/>
      <c r="H84" s="40"/>
      <c r="N84" s="40"/>
    </row>
    <row r="85" spans="1:15" x14ac:dyDescent="0.3">
      <c r="A85" s="43" t="s">
        <v>63</v>
      </c>
      <c r="C85" s="90">
        <v>1</v>
      </c>
      <c r="D85" s="90"/>
      <c r="E85" s="86"/>
      <c r="F85" s="13"/>
      <c r="H85" s="40"/>
      <c r="N85" s="40"/>
    </row>
    <row r="86" spans="1:15" x14ac:dyDescent="0.3">
      <c r="A86" s="43" t="s">
        <v>64</v>
      </c>
      <c r="C86" s="86">
        <v>0</v>
      </c>
      <c r="D86" s="86"/>
      <c r="E86" s="86"/>
      <c r="F86" s="13"/>
      <c r="H86" s="40"/>
      <c r="N86" s="40"/>
    </row>
    <row r="87" spans="1:15" x14ac:dyDescent="0.3">
      <c r="A87" s="44" t="s">
        <v>65</v>
      </c>
      <c r="C87" s="86">
        <f>MAX(0, SUM(C$50:H$50)-C86)</f>
        <v>200</v>
      </c>
      <c r="D87" s="86"/>
      <c r="E87" s="86"/>
      <c r="F87" s="13"/>
      <c r="H87" s="40"/>
      <c r="N87" s="40"/>
    </row>
    <row r="88" spans="1:15" x14ac:dyDescent="0.3">
      <c r="A88" s="43" t="s">
        <v>0</v>
      </c>
      <c r="C88" s="86">
        <v>10</v>
      </c>
      <c r="D88" s="86"/>
      <c r="E88" s="86"/>
      <c r="F88" s="13"/>
      <c r="H88" s="40"/>
      <c r="N88" s="40"/>
    </row>
    <row r="89" spans="1:15" x14ac:dyDescent="0.3">
      <c r="A89" s="44" t="s">
        <v>66</v>
      </c>
      <c r="C89" s="86">
        <f>IF(C88="Unlimited", C87, MIN(C87, C88))</f>
        <v>10</v>
      </c>
      <c r="D89" s="86"/>
      <c r="E89" s="86"/>
      <c r="F89" s="13"/>
      <c r="H89" s="40"/>
      <c r="N89" s="40"/>
    </row>
    <row r="90" spans="1:15" x14ac:dyDescent="0.3">
      <c r="A90" s="43" t="s">
        <v>71</v>
      </c>
      <c r="C90" s="88">
        <v>1</v>
      </c>
      <c r="D90" s="88"/>
      <c r="E90" s="88"/>
      <c r="F90" s="13"/>
      <c r="H90" s="40"/>
      <c r="N90" s="40"/>
    </row>
    <row r="91" spans="1:15" ht="28.8" x14ac:dyDescent="0.3">
      <c r="A91" s="44" t="s">
        <v>72</v>
      </c>
      <c r="C91" s="86">
        <f>C90*C89</f>
        <v>10</v>
      </c>
      <c r="D91" s="86"/>
      <c r="E91" s="86"/>
      <c r="F91" s="13"/>
      <c r="H91" s="40"/>
      <c r="N91" s="40"/>
    </row>
    <row r="92" spans="1:15" x14ac:dyDescent="0.3">
      <c r="A92" s="43" t="s">
        <v>3</v>
      </c>
      <c r="C92" s="92"/>
      <c r="D92" s="92"/>
      <c r="E92" s="92"/>
      <c r="F92" s="13"/>
      <c r="H92" s="40"/>
      <c r="N92" s="40"/>
    </row>
    <row r="93" spans="1:15" x14ac:dyDescent="0.3">
      <c r="A93" s="43" t="s">
        <v>67</v>
      </c>
      <c r="C93" s="92"/>
      <c r="D93" s="92"/>
      <c r="E93" s="92"/>
      <c r="F93" s="13"/>
      <c r="H93" s="40"/>
      <c r="N93" s="40"/>
    </row>
    <row r="94" spans="1:15" ht="28.8" x14ac:dyDescent="0.3">
      <c r="A94" s="45" t="s">
        <v>68</v>
      </c>
      <c r="C94" s="86">
        <f>MIN(C91,IF(OR(C93="Unlimited",C93=""),10^18,C93))</f>
        <v>10</v>
      </c>
      <c r="D94" s="86"/>
      <c r="E94" s="86"/>
      <c r="F94" s="13"/>
      <c r="H94" s="40"/>
      <c r="N94" s="40"/>
    </row>
    <row r="95" spans="1:15" x14ac:dyDescent="0.3">
      <c r="A95" s="46" t="s">
        <v>69</v>
      </c>
      <c r="C95" s="13">
        <f>((SUM($C$50:$H$50)-$C94)*C$50/SUM($C$50:$H$50))</f>
        <v>47.5</v>
      </c>
      <c r="D95" s="13">
        <f t="shared" ref="D95:H95" si="12">((SUM($C$50:$H$50)-$C94)*D$50/SUM($C$50:$H$50))</f>
        <v>23.75</v>
      </c>
      <c r="E95" s="13">
        <f t="shared" si="12"/>
        <v>23.75</v>
      </c>
      <c r="F95" s="13">
        <f t="shared" si="12"/>
        <v>47.5</v>
      </c>
      <c r="G95" s="13">
        <f t="shared" si="12"/>
        <v>23.75</v>
      </c>
      <c r="H95" s="13">
        <f t="shared" si="12"/>
        <v>23.75</v>
      </c>
      <c r="I95" s="9">
        <f>I$50</f>
        <v>50</v>
      </c>
      <c r="J95" s="9">
        <f t="shared" ref="J95:N95" si="13">J$50</f>
        <v>25</v>
      </c>
      <c r="K95" s="9">
        <f t="shared" si="13"/>
        <v>25</v>
      </c>
      <c r="L95" s="9">
        <f t="shared" si="13"/>
        <v>50</v>
      </c>
      <c r="M95" s="9">
        <f t="shared" si="13"/>
        <v>25</v>
      </c>
      <c r="N95" s="9">
        <f t="shared" si="13"/>
        <v>25</v>
      </c>
      <c r="O95" s="2">
        <f>SUM(C95:N95)</f>
        <v>390</v>
      </c>
    </row>
    <row r="96" spans="1:15" x14ac:dyDescent="0.3">
      <c r="A96" s="66"/>
      <c r="C96" s="13"/>
      <c r="D96" s="13"/>
      <c r="E96" s="13"/>
      <c r="H96" s="13"/>
      <c r="N96" s="13"/>
    </row>
    <row r="97" spans="1:15" x14ac:dyDescent="0.3">
      <c r="A97" s="65" t="s">
        <v>86</v>
      </c>
      <c r="C97" s="42" t="s">
        <v>79</v>
      </c>
      <c r="F97" s="42"/>
      <c r="H97" s="42" t="s">
        <v>88</v>
      </c>
    </row>
    <row r="98" spans="1:15" x14ac:dyDescent="0.3">
      <c r="A98" s="43" t="s">
        <v>61</v>
      </c>
      <c r="C98" s="90">
        <v>1</v>
      </c>
      <c r="D98" s="90"/>
      <c r="E98" s="86"/>
      <c r="F98" s="90">
        <v>1</v>
      </c>
      <c r="G98" s="90"/>
      <c r="H98" s="86"/>
      <c r="N98" s="40"/>
    </row>
    <row r="99" spans="1:15" x14ac:dyDescent="0.3">
      <c r="A99" s="43" t="s">
        <v>62</v>
      </c>
      <c r="C99" s="90" t="s">
        <v>70</v>
      </c>
      <c r="D99" s="90"/>
      <c r="E99" s="86"/>
      <c r="F99" s="90" t="s">
        <v>70</v>
      </c>
      <c r="G99" s="90"/>
      <c r="H99" s="86"/>
      <c r="N99" s="40"/>
    </row>
    <row r="100" spans="1:15" x14ac:dyDescent="0.3">
      <c r="A100" s="43" t="s">
        <v>63</v>
      </c>
      <c r="C100" s="90">
        <v>1</v>
      </c>
      <c r="D100" s="90"/>
      <c r="E100" s="86"/>
      <c r="F100" s="90">
        <v>1</v>
      </c>
      <c r="G100" s="90"/>
      <c r="H100" s="86"/>
      <c r="N100" s="40"/>
    </row>
    <row r="101" spans="1:15" x14ac:dyDescent="0.3">
      <c r="A101" s="43" t="s">
        <v>64</v>
      </c>
      <c r="C101" s="86">
        <v>0</v>
      </c>
      <c r="D101" s="86"/>
      <c r="E101" s="86"/>
      <c r="F101" s="86">
        <v>0</v>
      </c>
      <c r="G101" s="86"/>
      <c r="H101" s="86"/>
      <c r="N101" s="40"/>
    </row>
    <row r="102" spans="1:15" x14ac:dyDescent="0.3">
      <c r="A102" s="44" t="s">
        <v>65</v>
      </c>
      <c r="C102" s="86">
        <f>MAX(0, SUM(C$50:E$50)-C101)</f>
        <v>100</v>
      </c>
      <c r="D102" s="86"/>
      <c r="E102" s="86"/>
      <c r="F102" s="86">
        <f>MAX(0, SUM(F$50:H$50)-F101)</f>
        <v>100</v>
      </c>
      <c r="G102" s="86"/>
      <c r="H102" s="86"/>
      <c r="N102" s="40"/>
    </row>
    <row r="103" spans="1:15" x14ac:dyDescent="0.3">
      <c r="A103" s="43" t="s">
        <v>0</v>
      </c>
      <c r="C103" s="86">
        <v>10</v>
      </c>
      <c r="D103" s="86"/>
      <c r="E103" s="86"/>
      <c r="F103" s="86">
        <v>10</v>
      </c>
      <c r="G103" s="86"/>
      <c r="H103" s="86"/>
      <c r="N103" s="40"/>
    </row>
    <row r="104" spans="1:15" x14ac:dyDescent="0.3">
      <c r="A104" s="44" t="s">
        <v>66</v>
      </c>
      <c r="C104" s="86">
        <f>IF(C103="Unlimited", C102, MIN(C102, C103))</f>
        <v>10</v>
      </c>
      <c r="D104" s="86"/>
      <c r="E104" s="86"/>
      <c r="F104" s="86">
        <f>IF(F103="Unlimited", F102, MIN(F102, F103))</f>
        <v>10</v>
      </c>
      <c r="G104" s="86"/>
      <c r="H104" s="86"/>
      <c r="N104" s="40"/>
    </row>
    <row r="105" spans="1:15" x14ac:dyDescent="0.3">
      <c r="A105" s="43" t="s">
        <v>71</v>
      </c>
      <c r="C105" s="88">
        <v>1</v>
      </c>
      <c r="D105" s="88"/>
      <c r="E105" s="88"/>
      <c r="F105" s="88">
        <v>1</v>
      </c>
      <c r="G105" s="88"/>
      <c r="H105" s="88"/>
      <c r="N105" s="40"/>
    </row>
    <row r="106" spans="1:15" ht="28.8" x14ac:dyDescent="0.3">
      <c r="A106" s="44" t="s">
        <v>72</v>
      </c>
      <c r="C106" s="86">
        <f>C105*C104</f>
        <v>10</v>
      </c>
      <c r="D106" s="86"/>
      <c r="E106" s="86"/>
      <c r="F106" s="86">
        <f>F105*F104</f>
        <v>10</v>
      </c>
      <c r="G106" s="86"/>
      <c r="H106" s="86"/>
      <c r="N106" s="40"/>
    </row>
    <row r="107" spans="1:15" x14ac:dyDescent="0.3">
      <c r="A107" s="43" t="s">
        <v>3</v>
      </c>
      <c r="C107" s="92"/>
      <c r="D107" s="92"/>
      <c r="E107" s="92"/>
      <c r="F107" s="92"/>
      <c r="G107" s="92"/>
      <c r="H107" s="92"/>
      <c r="N107" s="40"/>
    </row>
    <row r="108" spans="1:15" x14ac:dyDescent="0.3">
      <c r="A108" s="43" t="s">
        <v>67</v>
      </c>
      <c r="C108" s="92"/>
      <c r="D108" s="92"/>
      <c r="E108" s="92"/>
      <c r="F108" s="92"/>
      <c r="G108" s="92"/>
      <c r="H108" s="92"/>
      <c r="N108" s="40"/>
    </row>
    <row r="109" spans="1:15" ht="28.8" x14ac:dyDescent="0.3">
      <c r="A109" s="45" t="s">
        <v>68</v>
      </c>
      <c r="C109" s="86">
        <f>MIN(C106,IF(OR(C108="Unlimited",C108=""),10^18,C108))</f>
        <v>10</v>
      </c>
      <c r="D109" s="86"/>
      <c r="E109" s="86"/>
      <c r="F109" s="86">
        <f>MIN(F106,IF(OR(F108="Unlimited",F108=""),10^18,F108))</f>
        <v>10</v>
      </c>
      <c r="G109" s="86"/>
      <c r="H109" s="86"/>
      <c r="N109" s="40"/>
    </row>
    <row r="110" spans="1:15" x14ac:dyDescent="0.3">
      <c r="A110" s="46" t="s">
        <v>69</v>
      </c>
      <c r="C110" s="13">
        <f>((SUM($C$50:$E$50)-$C$109)*C$50/SUM($C$50:$E$50))</f>
        <v>45</v>
      </c>
      <c r="D110" s="13">
        <f t="shared" ref="D110:E110" si="14">((SUM($C$50:$E$50)-$C$109)*D$50/SUM($C$50:$E$50))</f>
        <v>22.5</v>
      </c>
      <c r="E110" s="13">
        <f t="shared" si="14"/>
        <v>22.5</v>
      </c>
      <c r="F110" s="13">
        <f>((SUM($F$50:$H$50)-$F106)*F$50/SUM($F$50:$H$50))</f>
        <v>45</v>
      </c>
      <c r="G110" s="13">
        <f t="shared" ref="G110:H110" si="15">((SUM($F$50:$H$50)-$F106)*G$50/SUM($F$50:$H$50))</f>
        <v>22.5</v>
      </c>
      <c r="H110" s="13">
        <f t="shared" si="15"/>
        <v>22.5</v>
      </c>
      <c r="I110" s="9">
        <f>I$50</f>
        <v>50</v>
      </c>
      <c r="J110" s="9">
        <f t="shared" ref="J110:N110" si="16">J$50</f>
        <v>25</v>
      </c>
      <c r="K110" s="9">
        <f t="shared" si="16"/>
        <v>25</v>
      </c>
      <c r="L110" s="9">
        <f t="shared" si="16"/>
        <v>50</v>
      </c>
      <c r="M110" s="9">
        <f t="shared" si="16"/>
        <v>25</v>
      </c>
      <c r="N110" s="9">
        <f t="shared" si="16"/>
        <v>25</v>
      </c>
      <c r="O110" s="2">
        <f>SUM(C110:N110)</f>
        <v>380</v>
      </c>
    </row>
    <row r="111" spans="1:15" x14ac:dyDescent="0.3">
      <c r="A111" s="66"/>
      <c r="C111" s="13"/>
      <c r="D111" s="42" t="s">
        <v>87</v>
      </c>
      <c r="E111" s="13"/>
      <c r="H111" s="13"/>
      <c r="K111" s="2"/>
      <c r="L111" s="42"/>
      <c r="N111" s="13"/>
    </row>
    <row r="112" spans="1:15" x14ac:dyDescent="0.3">
      <c r="A112" s="43" t="s">
        <v>61</v>
      </c>
      <c r="C112" s="90">
        <v>1</v>
      </c>
      <c r="D112" s="90"/>
      <c r="E112" s="86"/>
      <c r="F112" s="90"/>
      <c r="G112" s="90"/>
      <c r="H112" s="86"/>
      <c r="I112" s="90"/>
      <c r="J112" s="90"/>
      <c r="K112" s="86"/>
      <c r="N112" s="40"/>
    </row>
    <row r="113" spans="1:15" x14ac:dyDescent="0.3">
      <c r="A113" s="43" t="s">
        <v>62</v>
      </c>
      <c r="C113" s="90" t="s">
        <v>85</v>
      </c>
      <c r="D113" s="90"/>
      <c r="E113" s="86"/>
      <c r="F113" s="90"/>
      <c r="G113" s="90"/>
      <c r="H113" s="86"/>
      <c r="I113" s="90"/>
      <c r="J113" s="90"/>
      <c r="K113" s="86"/>
      <c r="N113" s="40"/>
    </row>
    <row r="114" spans="1:15" x14ac:dyDescent="0.3">
      <c r="A114" s="43" t="s">
        <v>63</v>
      </c>
      <c r="C114" s="90">
        <v>1</v>
      </c>
      <c r="D114" s="90"/>
      <c r="E114" s="86"/>
      <c r="F114" s="90"/>
      <c r="G114" s="90"/>
      <c r="H114" s="86"/>
      <c r="I114" s="90"/>
      <c r="J114" s="90"/>
      <c r="K114" s="86"/>
      <c r="N114" s="40"/>
    </row>
    <row r="115" spans="1:15" x14ac:dyDescent="0.3">
      <c r="A115" s="43" t="s">
        <v>64</v>
      </c>
      <c r="C115" s="86">
        <v>0</v>
      </c>
      <c r="D115" s="86"/>
      <c r="E115" s="86"/>
      <c r="F115" s="86"/>
      <c r="G115" s="86"/>
      <c r="H115" s="86"/>
      <c r="I115" s="86"/>
      <c r="J115" s="86"/>
      <c r="K115" s="86"/>
      <c r="N115" s="40"/>
    </row>
    <row r="116" spans="1:15" x14ac:dyDescent="0.3">
      <c r="A116" s="44" t="s">
        <v>65</v>
      </c>
      <c r="C116" s="86">
        <f>MAX(0, SUM(C$110:H$110)-C115)</f>
        <v>180</v>
      </c>
      <c r="D116" s="86"/>
      <c r="E116" s="86"/>
      <c r="F116" s="86"/>
      <c r="G116" s="86"/>
      <c r="H116" s="86"/>
      <c r="I116" s="86"/>
      <c r="J116" s="86"/>
      <c r="K116" s="86"/>
      <c r="N116" s="40"/>
    </row>
    <row r="117" spans="1:15" x14ac:dyDescent="0.3">
      <c r="A117" s="43" t="s">
        <v>0</v>
      </c>
      <c r="C117" s="86">
        <v>10</v>
      </c>
      <c r="D117" s="86"/>
      <c r="E117" s="86"/>
      <c r="F117" s="86"/>
      <c r="G117" s="86"/>
      <c r="H117" s="86"/>
      <c r="I117" s="86"/>
      <c r="J117" s="86"/>
      <c r="K117" s="86"/>
      <c r="N117" s="40"/>
    </row>
    <row r="118" spans="1:15" x14ac:dyDescent="0.3">
      <c r="A118" s="44" t="s">
        <v>66</v>
      </c>
      <c r="C118" s="86">
        <f>IF(C117="Unlimited", C116, MIN(C116, C117))</f>
        <v>10</v>
      </c>
      <c r="D118" s="86"/>
      <c r="E118" s="86"/>
      <c r="F118" s="86"/>
      <c r="G118" s="86"/>
      <c r="H118" s="86"/>
      <c r="I118" s="86"/>
      <c r="J118" s="86"/>
      <c r="K118" s="86"/>
      <c r="N118" s="40"/>
    </row>
    <row r="119" spans="1:15" x14ac:dyDescent="0.3">
      <c r="A119" s="43" t="s">
        <v>71</v>
      </c>
      <c r="C119" s="88">
        <v>1</v>
      </c>
      <c r="D119" s="88"/>
      <c r="E119" s="88"/>
      <c r="F119" s="88"/>
      <c r="G119" s="88"/>
      <c r="H119" s="88"/>
      <c r="I119" s="88"/>
      <c r="J119" s="88"/>
      <c r="K119" s="88"/>
      <c r="N119" s="40"/>
    </row>
    <row r="120" spans="1:15" ht="28.8" x14ac:dyDescent="0.3">
      <c r="A120" s="44" t="s">
        <v>72</v>
      </c>
      <c r="C120" s="86">
        <f>C119*C118</f>
        <v>10</v>
      </c>
      <c r="D120" s="86"/>
      <c r="E120" s="86"/>
      <c r="F120" s="86"/>
      <c r="G120" s="86"/>
      <c r="H120" s="86"/>
      <c r="I120" s="86"/>
      <c r="J120" s="86"/>
      <c r="K120" s="86"/>
      <c r="N120" s="40"/>
    </row>
    <row r="121" spans="1:15" x14ac:dyDescent="0.3">
      <c r="A121" s="43" t="s">
        <v>3</v>
      </c>
      <c r="C121" s="92"/>
      <c r="D121" s="92"/>
      <c r="E121" s="92"/>
      <c r="F121" s="92"/>
      <c r="G121" s="92"/>
      <c r="H121" s="92"/>
      <c r="I121" s="92"/>
      <c r="J121" s="92"/>
      <c r="K121" s="92"/>
      <c r="N121" s="40"/>
    </row>
    <row r="122" spans="1:15" x14ac:dyDescent="0.3">
      <c r="A122" s="43" t="s">
        <v>67</v>
      </c>
      <c r="C122" s="92"/>
      <c r="D122" s="92"/>
      <c r="E122" s="92"/>
      <c r="F122" s="92"/>
      <c r="G122" s="92"/>
      <c r="H122" s="92"/>
      <c r="I122" s="92"/>
      <c r="J122" s="92"/>
      <c r="K122" s="92"/>
      <c r="N122" s="40"/>
    </row>
    <row r="123" spans="1:15" ht="28.8" x14ac:dyDescent="0.3">
      <c r="A123" s="45" t="s">
        <v>68</v>
      </c>
      <c r="C123" s="86">
        <f>MIN(C120,IF(OR(C122="Unlimited",C122=""),10^18,C122))</f>
        <v>10</v>
      </c>
      <c r="D123" s="86"/>
      <c r="E123" s="86"/>
      <c r="F123" s="86"/>
      <c r="G123" s="86"/>
      <c r="H123" s="86"/>
      <c r="I123" s="86"/>
      <c r="J123" s="86"/>
      <c r="K123" s="86"/>
      <c r="N123" s="40"/>
    </row>
    <row r="124" spans="1:15" x14ac:dyDescent="0.3">
      <c r="A124" s="46" t="s">
        <v>69</v>
      </c>
      <c r="C124" s="13">
        <f>((SUM($C$110:$H$110)-$C123)*C$110/SUM($C$110:$H$110))</f>
        <v>42.5</v>
      </c>
      <c r="D124" s="13">
        <f t="shared" ref="D124:H124" si="17">((SUM($C$110:$H$110)-$C123)*D$110/SUM($C$110:$H$110))</f>
        <v>21.25</v>
      </c>
      <c r="E124" s="13">
        <f t="shared" si="17"/>
        <v>21.25</v>
      </c>
      <c r="F124" s="13">
        <f t="shared" si="17"/>
        <v>42.5</v>
      </c>
      <c r="G124" s="13">
        <f t="shared" si="17"/>
        <v>21.25</v>
      </c>
      <c r="H124" s="13">
        <f t="shared" si="17"/>
        <v>21.25</v>
      </c>
      <c r="I124" s="13">
        <f>I110</f>
        <v>50</v>
      </c>
      <c r="J124" s="13">
        <f t="shared" ref="J124:N124" si="18">J110</f>
        <v>25</v>
      </c>
      <c r="K124" s="13">
        <f t="shared" si="18"/>
        <v>25</v>
      </c>
      <c r="L124" s="13">
        <f t="shared" si="18"/>
        <v>50</v>
      </c>
      <c r="M124" s="13">
        <f t="shared" si="18"/>
        <v>25</v>
      </c>
      <c r="N124" s="13">
        <f t="shared" si="18"/>
        <v>25</v>
      </c>
      <c r="O124" s="2">
        <f>SUM(C124:N124)</f>
        <v>370</v>
      </c>
    </row>
    <row r="125" spans="1:15" x14ac:dyDescent="0.3">
      <c r="A125" s="66"/>
      <c r="C125" s="13"/>
      <c r="D125" s="13"/>
      <c r="E125" s="13"/>
      <c r="H125" s="13"/>
      <c r="N125" s="13"/>
    </row>
    <row r="126" spans="1:15" x14ac:dyDescent="0.3">
      <c r="A126" s="66"/>
      <c r="C126" s="13"/>
      <c r="D126" s="42"/>
      <c r="E126" s="13"/>
      <c r="H126" s="13"/>
      <c r="K126" s="2"/>
      <c r="L126" s="42" t="s">
        <v>89</v>
      </c>
      <c r="N126" s="13"/>
    </row>
    <row r="127" spans="1:15" x14ac:dyDescent="0.3">
      <c r="A127" s="43" t="s">
        <v>61</v>
      </c>
      <c r="C127" s="90"/>
      <c r="D127" s="90"/>
      <c r="E127" s="86"/>
      <c r="F127" s="90"/>
      <c r="G127" s="90"/>
      <c r="H127" s="86"/>
      <c r="I127" s="90">
        <v>1</v>
      </c>
      <c r="J127" s="90"/>
      <c r="K127" s="86"/>
      <c r="N127" s="40"/>
    </row>
    <row r="128" spans="1:15" x14ac:dyDescent="0.3">
      <c r="A128" s="43" t="s">
        <v>62</v>
      </c>
      <c r="C128" s="90"/>
      <c r="D128" s="90"/>
      <c r="E128" s="86"/>
      <c r="F128" s="90"/>
      <c r="G128" s="90"/>
      <c r="H128" s="86"/>
      <c r="I128" s="90" t="s">
        <v>83</v>
      </c>
      <c r="J128" s="90"/>
      <c r="K128" s="86"/>
      <c r="N128" s="40"/>
    </row>
    <row r="129" spans="1:15" x14ac:dyDescent="0.3">
      <c r="A129" s="43" t="s">
        <v>63</v>
      </c>
      <c r="C129" s="90"/>
      <c r="D129" s="90"/>
      <c r="E129" s="86"/>
      <c r="F129" s="90"/>
      <c r="G129" s="90"/>
      <c r="H129" s="86"/>
      <c r="I129" s="90">
        <v>1</v>
      </c>
      <c r="J129" s="90"/>
      <c r="K129" s="86"/>
      <c r="N129" s="40"/>
    </row>
    <row r="130" spans="1:15" x14ac:dyDescent="0.3">
      <c r="A130" s="43" t="s">
        <v>64</v>
      </c>
      <c r="C130" s="86"/>
      <c r="D130" s="86"/>
      <c r="E130" s="86"/>
      <c r="F130" s="86"/>
      <c r="G130" s="86"/>
      <c r="H130" s="86"/>
      <c r="I130" s="86">
        <v>0</v>
      </c>
      <c r="J130" s="86"/>
      <c r="K130" s="86"/>
      <c r="N130" s="40"/>
    </row>
    <row r="131" spans="1:15" x14ac:dyDescent="0.3">
      <c r="A131" s="44" t="s">
        <v>65</v>
      </c>
      <c r="C131" s="86"/>
      <c r="D131" s="86"/>
      <c r="E131" s="86"/>
      <c r="F131" s="86"/>
      <c r="G131" s="86"/>
      <c r="H131" s="86"/>
      <c r="I131" s="86">
        <f>MAX(0, SUM(I$124:N$124)-I130)</f>
        <v>200</v>
      </c>
      <c r="J131" s="86"/>
      <c r="K131" s="86"/>
      <c r="N131" s="40"/>
    </row>
    <row r="132" spans="1:15" x14ac:dyDescent="0.3">
      <c r="A132" s="43" t="s">
        <v>0</v>
      </c>
      <c r="C132" s="86"/>
      <c r="D132" s="86"/>
      <c r="E132" s="86"/>
      <c r="F132" s="86"/>
      <c r="G132" s="86"/>
      <c r="H132" s="86"/>
      <c r="I132" s="86">
        <v>10</v>
      </c>
      <c r="J132" s="86"/>
      <c r="K132" s="86"/>
      <c r="N132" s="40"/>
    </row>
    <row r="133" spans="1:15" x14ac:dyDescent="0.3">
      <c r="A133" s="44" t="s">
        <v>66</v>
      </c>
      <c r="C133" s="86"/>
      <c r="D133" s="86"/>
      <c r="E133" s="86"/>
      <c r="F133" s="86"/>
      <c r="G133" s="86"/>
      <c r="H133" s="86"/>
      <c r="I133" s="86">
        <f>IF(I132="Unlimited", I131, MIN(I131, I132))</f>
        <v>10</v>
      </c>
      <c r="J133" s="86"/>
      <c r="K133" s="86"/>
      <c r="N133" s="40"/>
    </row>
    <row r="134" spans="1:15" x14ac:dyDescent="0.3">
      <c r="A134" s="43" t="s">
        <v>71</v>
      </c>
      <c r="C134" s="88"/>
      <c r="D134" s="88"/>
      <c r="E134" s="88"/>
      <c r="F134" s="88"/>
      <c r="G134" s="88"/>
      <c r="H134" s="88"/>
      <c r="I134" s="88">
        <v>1</v>
      </c>
      <c r="J134" s="88"/>
      <c r="K134" s="88"/>
      <c r="N134" s="40"/>
    </row>
    <row r="135" spans="1:15" ht="28.8" x14ac:dyDescent="0.3">
      <c r="A135" s="44" t="s">
        <v>72</v>
      </c>
      <c r="C135" s="86"/>
      <c r="D135" s="86"/>
      <c r="E135" s="86"/>
      <c r="F135" s="86"/>
      <c r="G135" s="86"/>
      <c r="H135" s="86"/>
      <c r="I135" s="86">
        <f>I134*I133</f>
        <v>10</v>
      </c>
      <c r="J135" s="86"/>
      <c r="K135" s="86"/>
      <c r="N135" s="40"/>
    </row>
    <row r="136" spans="1:15" x14ac:dyDescent="0.3">
      <c r="A136" s="43" t="s">
        <v>3</v>
      </c>
      <c r="C136" s="92"/>
      <c r="D136" s="92"/>
      <c r="E136" s="92"/>
      <c r="F136" s="92"/>
      <c r="G136" s="92"/>
      <c r="H136" s="92"/>
      <c r="I136" s="92"/>
      <c r="J136" s="92"/>
      <c r="K136" s="92"/>
      <c r="N136" s="40"/>
    </row>
    <row r="137" spans="1:15" x14ac:dyDescent="0.3">
      <c r="A137" s="43" t="s">
        <v>67</v>
      </c>
      <c r="C137" s="92"/>
      <c r="D137" s="92"/>
      <c r="E137" s="92"/>
      <c r="F137" s="92"/>
      <c r="G137" s="92"/>
      <c r="H137" s="92"/>
      <c r="I137" s="92"/>
      <c r="J137" s="92"/>
      <c r="K137" s="92"/>
      <c r="N137" s="40"/>
    </row>
    <row r="138" spans="1:15" ht="28.8" x14ac:dyDescent="0.3">
      <c r="A138" s="45" t="s">
        <v>68</v>
      </c>
      <c r="C138" s="86"/>
      <c r="D138" s="86"/>
      <c r="E138" s="86"/>
      <c r="F138" s="86"/>
      <c r="G138" s="86"/>
      <c r="H138" s="86"/>
      <c r="I138" s="86">
        <f>MIN(I135,IF(OR(I137="Unlimited",I137=""),10^18,I137))</f>
        <v>10</v>
      </c>
      <c r="J138" s="86"/>
      <c r="K138" s="86"/>
      <c r="N138" s="40"/>
    </row>
    <row r="139" spans="1:15" x14ac:dyDescent="0.3">
      <c r="A139" s="46" t="s">
        <v>69</v>
      </c>
      <c r="C139" s="13">
        <f>C124</f>
        <v>42.5</v>
      </c>
      <c r="D139" s="13">
        <f t="shared" ref="D139:H139" si="19">D124</f>
        <v>21.25</v>
      </c>
      <c r="E139" s="13">
        <f t="shared" si="19"/>
        <v>21.25</v>
      </c>
      <c r="F139" s="13">
        <f t="shared" si="19"/>
        <v>42.5</v>
      </c>
      <c r="G139" s="13">
        <f t="shared" si="19"/>
        <v>21.25</v>
      </c>
      <c r="H139" s="13">
        <f t="shared" si="19"/>
        <v>21.25</v>
      </c>
      <c r="I139" s="13">
        <f>((SUM($I$124:$N$124)-$I138)*I$124/SUM($I$124:$N$124))</f>
        <v>47.5</v>
      </c>
      <c r="J139" s="13">
        <f t="shared" ref="J139:N139" si="20">((SUM($I$110:$N$110)-$I138)*J$110/SUM($I$110:$N$110))</f>
        <v>23.75</v>
      </c>
      <c r="K139" s="13">
        <f t="shared" si="20"/>
        <v>23.75</v>
      </c>
      <c r="L139" s="13">
        <f t="shared" si="20"/>
        <v>47.5</v>
      </c>
      <c r="M139" s="13">
        <f t="shared" si="20"/>
        <v>23.75</v>
      </c>
      <c r="N139" s="13">
        <f t="shared" si="20"/>
        <v>23.75</v>
      </c>
      <c r="O139" s="2">
        <f>SUM(C139:N139)</f>
        <v>360</v>
      </c>
    </row>
    <row r="140" spans="1:15" x14ac:dyDescent="0.3">
      <c r="A140" s="66"/>
      <c r="C140" s="13"/>
      <c r="D140" s="13"/>
      <c r="E140" s="13"/>
      <c r="H140" s="13"/>
      <c r="N140" s="13"/>
    </row>
    <row r="141" spans="1:15" x14ac:dyDescent="0.3">
      <c r="A141" s="65" t="s">
        <v>91</v>
      </c>
      <c r="B141" s="4" t="s">
        <v>90</v>
      </c>
    </row>
    <row r="142" spans="1:15" x14ac:dyDescent="0.3">
      <c r="A142" s="43" t="s">
        <v>61</v>
      </c>
      <c r="N142" s="40"/>
      <c r="O142" s="2">
        <v>1</v>
      </c>
    </row>
    <row r="143" spans="1:15" x14ac:dyDescent="0.3">
      <c r="A143" s="43" t="s">
        <v>62</v>
      </c>
      <c r="N143" s="40"/>
      <c r="O143" s="50" t="s">
        <v>77</v>
      </c>
    </row>
    <row r="144" spans="1:15" x14ac:dyDescent="0.3">
      <c r="A144" s="43" t="s">
        <v>63</v>
      </c>
      <c r="N144" s="40"/>
      <c r="O144" s="2">
        <v>1</v>
      </c>
    </row>
    <row r="145" spans="1:17" x14ac:dyDescent="0.3">
      <c r="A145" s="43" t="s">
        <v>64</v>
      </c>
      <c r="N145" s="40"/>
      <c r="O145" s="2">
        <v>50</v>
      </c>
    </row>
    <row r="146" spans="1:17" x14ac:dyDescent="0.3">
      <c r="A146" s="44" t="s">
        <v>65</v>
      </c>
      <c r="N146" s="40"/>
      <c r="O146" s="6">
        <f>MAX(0, O50-O145)</f>
        <v>350</v>
      </c>
      <c r="P146" s="6"/>
      <c r="Q146" s="6"/>
    </row>
    <row r="147" spans="1:17" x14ac:dyDescent="0.3">
      <c r="A147" s="43" t="s">
        <v>0</v>
      </c>
      <c r="N147" s="40"/>
      <c r="O147" s="2">
        <v>1000</v>
      </c>
      <c r="Q147" s="6"/>
    </row>
    <row r="148" spans="1:17" x14ac:dyDescent="0.3">
      <c r="A148" s="44" t="s">
        <v>66</v>
      </c>
      <c r="N148" s="40"/>
      <c r="O148" s="6">
        <f>IF(O147="Unlimited", O146, MIN(O146, O147))</f>
        <v>350</v>
      </c>
      <c r="P148" s="6"/>
      <c r="Q148" s="6"/>
    </row>
    <row r="149" spans="1:17" x14ac:dyDescent="0.3">
      <c r="A149" s="43" t="s">
        <v>161</v>
      </c>
      <c r="N149" s="40"/>
      <c r="O149" s="48">
        <v>1</v>
      </c>
      <c r="Q149" s="6"/>
    </row>
    <row r="150" spans="1:17" ht="28.8" x14ac:dyDescent="0.3">
      <c r="A150" s="44" t="s">
        <v>72</v>
      </c>
      <c r="N150" s="40"/>
      <c r="O150" s="2">
        <f>O149*O148</f>
        <v>350</v>
      </c>
    </row>
    <row r="151" spans="1:17" x14ac:dyDescent="0.3">
      <c r="A151" s="43" t="s">
        <v>3</v>
      </c>
      <c r="N151" s="40"/>
    </row>
    <row r="152" spans="1:17" x14ac:dyDescent="0.3">
      <c r="A152" s="43" t="s">
        <v>67</v>
      </c>
      <c r="N152" s="40"/>
    </row>
    <row r="153" spans="1:17" ht="28.8" x14ac:dyDescent="0.3">
      <c r="A153" s="45" t="s">
        <v>74</v>
      </c>
      <c r="N153" s="40"/>
      <c r="O153" s="6">
        <f>MIN(O150,IF(OR(O152="Unlimited",O152=""),10^18,O152))</f>
        <v>350</v>
      </c>
      <c r="P153" s="6"/>
      <c r="Q153" s="6"/>
    </row>
    <row r="154" spans="1:17" x14ac:dyDescent="0.3">
      <c r="A154" s="44" t="s">
        <v>75</v>
      </c>
      <c r="C154" s="52">
        <f>$O$153*C$50/$O$50</f>
        <v>43.75</v>
      </c>
      <c r="D154" s="52">
        <f t="shared" ref="D154:N154" si="21">$O$153*D$50/$O$50</f>
        <v>21.875</v>
      </c>
      <c r="E154" s="52">
        <f t="shared" si="21"/>
        <v>21.875</v>
      </c>
      <c r="F154" s="52">
        <f t="shared" si="21"/>
        <v>43.75</v>
      </c>
      <c r="G154" s="52">
        <f t="shared" si="21"/>
        <v>21.875</v>
      </c>
      <c r="H154" s="52">
        <f t="shared" si="21"/>
        <v>21.875</v>
      </c>
      <c r="I154" s="52">
        <f t="shared" si="21"/>
        <v>43.75</v>
      </c>
      <c r="J154" s="52">
        <f t="shared" si="21"/>
        <v>21.875</v>
      </c>
      <c r="K154" s="52">
        <f t="shared" si="21"/>
        <v>21.875</v>
      </c>
      <c r="L154" s="52">
        <f t="shared" si="21"/>
        <v>43.75</v>
      </c>
      <c r="M154" s="52">
        <f t="shared" si="21"/>
        <v>21.875</v>
      </c>
      <c r="N154" s="52">
        <f t="shared" si="21"/>
        <v>21.875</v>
      </c>
      <c r="O154" s="49">
        <f>SUM(C154:N154)</f>
        <v>350</v>
      </c>
    </row>
    <row r="155" spans="1:17" x14ac:dyDescent="0.3">
      <c r="A155" s="46" t="s">
        <v>69</v>
      </c>
      <c r="C155" s="67">
        <f>$O$155*C50/$O$50</f>
        <v>6.25</v>
      </c>
      <c r="D155" s="67">
        <f t="shared" ref="D155:N155" si="22">$O$155*D50/$O$50</f>
        <v>3.125</v>
      </c>
      <c r="E155" s="67">
        <f t="shared" si="22"/>
        <v>3.125</v>
      </c>
      <c r="F155" s="67">
        <f t="shared" si="22"/>
        <v>6.25</v>
      </c>
      <c r="G155" s="67">
        <f t="shared" si="22"/>
        <v>3.125</v>
      </c>
      <c r="H155" s="67">
        <f t="shared" si="22"/>
        <v>3.125</v>
      </c>
      <c r="I155" s="67">
        <f t="shared" si="22"/>
        <v>6.25</v>
      </c>
      <c r="J155" s="67">
        <f t="shared" si="22"/>
        <v>3.125</v>
      </c>
      <c r="K155" s="67">
        <f t="shared" si="22"/>
        <v>3.125</v>
      </c>
      <c r="L155" s="67">
        <f t="shared" si="22"/>
        <v>6.25</v>
      </c>
      <c r="M155" s="67">
        <f t="shared" si="22"/>
        <v>3.125</v>
      </c>
      <c r="N155" s="67">
        <f t="shared" si="22"/>
        <v>3.125</v>
      </c>
      <c r="O155" s="2">
        <f>O50-O153</f>
        <v>50</v>
      </c>
    </row>
    <row r="156" spans="1:17" x14ac:dyDescent="0.3">
      <c r="A156" s="66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</row>
    <row r="157" spans="1:17" x14ac:dyDescent="0.3">
      <c r="A157" s="65" t="s">
        <v>92</v>
      </c>
      <c r="B157" s="4" t="s">
        <v>130</v>
      </c>
    </row>
    <row r="158" spans="1:17" x14ac:dyDescent="0.3">
      <c r="A158" s="43" t="s">
        <v>61</v>
      </c>
      <c r="B158" s="4" t="s">
        <v>131</v>
      </c>
      <c r="N158" s="40"/>
      <c r="O158" s="2">
        <v>1</v>
      </c>
      <c r="P158" s="2">
        <v>1</v>
      </c>
    </row>
    <row r="159" spans="1:17" x14ac:dyDescent="0.3">
      <c r="A159" s="43" t="s">
        <v>62</v>
      </c>
      <c r="N159" s="40"/>
      <c r="O159" s="50" t="s">
        <v>77</v>
      </c>
      <c r="P159" s="50" t="s">
        <v>77</v>
      </c>
    </row>
    <row r="160" spans="1:17" x14ac:dyDescent="0.3">
      <c r="A160" s="43" t="s">
        <v>63</v>
      </c>
      <c r="N160" s="40"/>
      <c r="O160" s="2">
        <v>1</v>
      </c>
      <c r="P160" s="2">
        <v>2</v>
      </c>
    </row>
    <row r="161" spans="1:17" x14ac:dyDescent="0.3">
      <c r="A161" s="43" t="s">
        <v>64</v>
      </c>
      <c r="N161" s="40"/>
      <c r="O161" s="2">
        <v>0</v>
      </c>
      <c r="P161" s="2">
        <v>0</v>
      </c>
    </row>
    <row r="162" spans="1:17" x14ac:dyDescent="0.3">
      <c r="A162" s="44" t="s">
        <v>65</v>
      </c>
      <c r="N162" s="40"/>
      <c r="O162" s="6">
        <f>MAX(0, O50-O161)</f>
        <v>400</v>
      </c>
      <c r="P162" s="6">
        <f>MAX(0, O50-P161)</f>
        <v>400</v>
      </c>
    </row>
    <row r="163" spans="1:17" x14ac:dyDescent="0.3">
      <c r="A163" s="43" t="s">
        <v>0</v>
      </c>
      <c r="N163" s="40"/>
      <c r="O163" s="2">
        <v>10</v>
      </c>
      <c r="P163" s="2">
        <v>10</v>
      </c>
    </row>
    <row r="164" spans="1:17" x14ac:dyDescent="0.3">
      <c r="A164" s="44" t="s">
        <v>66</v>
      </c>
      <c r="N164" s="40"/>
      <c r="O164" s="6">
        <f>IF(O163="Unlimited", O162, MIN(O162, O163))</f>
        <v>10</v>
      </c>
      <c r="P164" s="6">
        <f>IF(P163="Unlimited", P162, MIN(P162, P163))</f>
        <v>10</v>
      </c>
    </row>
    <row r="165" spans="1:17" x14ac:dyDescent="0.3">
      <c r="A165" s="43" t="s">
        <v>161</v>
      </c>
      <c r="N165" s="40"/>
      <c r="O165" s="48">
        <v>0.5</v>
      </c>
      <c r="P165" s="48">
        <v>0.5</v>
      </c>
    </row>
    <row r="166" spans="1:17" ht="28.8" x14ac:dyDescent="0.3">
      <c r="A166" s="44" t="s">
        <v>72</v>
      </c>
      <c r="N166" s="40"/>
      <c r="O166" s="2">
        <f>O165*O164</f>
        <v>5</v>
      </c>
      <c r="P166" s="2">
        <f>P165*P164</f>
        <v>5</v>
      </c>
    </row>
    <row r="167" spans="1:17" x14ac:dyDescent="0.3">
      <c r="A167" s="43" t="s">
        <v>3</v>
      </c>
      <c r="N167" s="40"/>
    </row>
    <row r="168" spans="1:17" x14ac:dyDescent="0.3">
      <c r="A168" s="43" t="s">
        <v>67</v>
      </c>
      <c r="N168" s="40"/>
    </row>
    <row r="169" spans="1:17" ht="28.8" x14ac:dyDescent="0.3">
      <c r="A169" s="45" t="s">
        <v>74</v>
      </c>
      <c r="N169" s="40"/>
      <c r="O169" s="6">
        <f>MIN(O166,IF(OR(O168="Unlimited",O168=""),10^18,O168))</f>
        <v>5</v>
      </c>
      <c r="P169" s="6">
        <f>MIN(P166,IF(OR(P168="Unlimited",P168=""),10^18,P168))</f>
        <v>5</v>
      </c>
      <c r="Q169" s="2">
        <f>SUM(O169:P169)</f>
        <v>10</v>
      </c>
    </row>
    <row r="170" spans="1:17" x14ac:dyDescent="0.3">
      <c r="A170" s="44" t="s">
        <v>75</v>
      </c>
      <c r="C170" s="52">
        <f>$O$169*C$50/$O$50</f>
        <v>0.625</v>
      </c>
      <c r="D170" s="52">
        <f t="shared" ref="D170:N170" si="23">$O$169*D$50/$O$50</f>
        <v>0.3125</v>
      </c>
      <c r="E170" s="52">
        <f t="shared" si="23"/>
        <v>0.3125</v>
      </c>
      <c r="F170" s="52">
        <f t="shared" si="23"/>
        <v>0.625</v>
      </c>
      <c r="G170" s="52">
        <f t="shared" si="23"/>
        <v>0.3125</v>
      </c>
      <c r="H170" s="52">
        <f t="shared" si="23"/>
        <v>0.3125</v>
      </c>
      <c r="I170" s="52">
        <f t="shared" si="23"/>
        <v>0.625</v>
      </c>
      <c r="J170" s="52">
        <f t="shared" si="23"/>
        <v>0.3125</v>
      </c>
      <c r="K170" s="52">
        <f t="shared" si="23"/>
        <v>0.3125</v>
      </c>
      <c r="L170" s="52">
        <f t="shared" si="23"/>
        <v>0.625</v>
      </c>
      <c r="M170" s="52">
        <f t="shared" si="23"/>
        <v>0.3125</v>
      </c>
      <c r="N170" s="53">
        <f t="shared" si="23"/>
        <v>0.3125</v>
      </c>
      <c r="O170" s="49">
        <f>SUM(C170:N170)</f>
        <v>5</v>
      </c>
    </row>
    <row r="171" spans="1:17" x14ac:dyDescent="0.3">
      <c r="A171" s="44" t="s">
        <v>76</v>
      </c>
      <c r="C171" s="52">
        <f>$P$169*C$50/$O$50</f>
        <v>0.625</v>
      </c>
      <c r="D171" s="52">
        <f t="shared" ref="D171:N171" si="24">$P$169*D$50/$O$50</f>
        <v>0.3125</v>
      </c>
      <c r="E171" s="52">
        <f t="shared" si="24"/>
        <v>0.3125</v>
      </c>
      <c r="F171" s="52">
        <f t="shared" si="24"/>
        <v>0.625</v>
      </c>
      <c r="G171" s="52">
        <f t="shared" si="24"/>
        <v>0.3125</v>
      </c>
      <c r="H171" s="52">
        <f t="shared" si="24"/>
        <v>0.3125</v>
      </c>
      <c r="I171" s="52">
        <f t="shared" si="24"/>
        <v>0.625</v>
      </c>
      <c r="J171" s="52">
        <f t="shared" si="24"/>
        <v>0.3125</v>
      </c>
      <c r="K171" s="52">
        <f t="shared" si="24"/>
        <v>0.3125</v>
      </c>
      <c r="L171" s="52">
        <f t="shared" si="24"/>
        <v>0.625</v>
      </c>
      <c r="M171" s="52">
        <f t="shared" si="24"/>
        <v>0.3125</v>
      </c>
      <c r="N171" s="53">
        <f t="shared" si="24"/>
        <v>0.3125</v>
      </c>
      <c r="O171" s="49">
        <f>SUM(C171:N171)</f>
        <v>5</v>
      </c>
    </row>
    <row r="172" spans="1:17" x14ac:dyDescent="0.3">
      <c r="A172" s="46" t="s">
        <v>69</v>
      </c>
      <c r="C172" s="54">
        <f>$O$172*C50/$O$50</f>
        <v>48.75</v>
      </c>
      <c r="D172" s="54">
        <f t="shared" ref="D172:N172" si="25">$O$172*D50/$O$50</f>
        <v>24.375</v>
      </c>
      <c r="E172" s="54">
        <f t="shared" si="25"/>
        <v>24.375</v>
      </c>
      <c r="F172" s="54">
        <f t="shared" si="25"/>
        <v>48.75</v>
      </c>
      <c r="G172" s="54">
        <f t="shared" si="25"/>
        <v>24.375</v>
      </c>
      <c r="H172" s="54">
        <f t="shared" si="25"/>
        <v>24.375</v>
      </c>
      <c r="I172" s="54">
        <f t="shared" si="25"/>
        <v>48.75</v>
      </c>
      <c r="J172" s="54">
        <f t="shared" si="25"/>
        <v>24.375</v>
      </c>
      <c r="K172" s="54">
        <f t="shared" si="25"/>
        <v>24.375</v>
      </c>
      <c r="L172" s="54">
        <f t="shared" si="25"/>
        <v>48.75</v>
      </c>
      <c r="M172" s="54">
        <f t="shared" si="25"/>
        <v>24.375</v>
      </c>
      <c r="N172" s="55">
        <f t="shared" si="25"/>
        <v>24.375</v>
      </c>
      <c r="O172" s="2">
        <f>O162-Q169</f>
        <v>390</v>
      </c>
    </row>
    <row r="174" spans="1:17" x14ac:dyDescent="0.3">
      <c r="A174" s="43" t="s">
        <v>61</v>
      </c>
      <c r="B174" s="4" t="s">
        <v>162</v>
      </c>
      <c r="N174" s="40"/>
      <c r="O174" s="2">
        <v>2</v>
      </c>
    </row>
    <row r="175" spans="1:17" x14ac:dyDescent="0.3">
      <c r="A175" s="43" t="s">
        <v>62</v>
      </c>
      <c r="N175" s="40"/>
      <c r="O175" s="50" t="s">
        <v>77</v>
      </c>
      <c r="P175" s="50"/>
    </row>
    <row r="176" spans="1:17" x14ac:dyDescent="0.3">
      <c r="A176" s="43" t="s">
        <v>63</v>
      </c>
      <c r="N176" s="40"/>
      <c r="O176" s="2">
        <v>1</v>
      </c>
    </row>
    <row r="177" spans="1:16" x14ac:dyDescent="0.3">
      <c r="A177" s="43" t="s">
        <v>64</v>
      </c>
      <c r="N177" s="40"/>
      <c r="O177" s="2">
        <v>0</v>
      </c>
    </row>
    <row r="178" spans="1:16" x14ac:dyDescent="0.3">
      <c r="A178" s="44" t="s">
        <v>65</v>
      </c>
      <c r="N178" s="40"/>
      <c r="O178" s="6">
        <f>MAX(0, O172-O177)</f>
        <v>390</v>
      </c>
      <c r="P178" s="6"/>
    </row>
    <row r="179" spans="1:16" x14ac:dyDescent="0.3">
      <c r="A179" s="43" t="s">
        <v>0</v>
      </c>
      <c r="N179" s="40"/>
      <c r="O179" s="2">
        <v>10</v>
      </c>
    </row>
    <row r="180" spans="1:16" x14ac:dyDescent="0.3">
      <c r="A180" s="44" t="s">
        <v>66</v>
      </c>
      <c r="N180" s="40"/>
      <c r="O180" s="6">
        <f>IF(O179="Unlimited", O178, MIN(O178, O179))</f>
        <v>10</v>
      </c>
      <c r="P180" s="6"/>
    </row>
    <row r="181" spans="1:16" x14ac:dyDescent="0.3">
      <c r="A181" s="43" t="s">
        <v>161</v>
      </c>
      <c r="N181" s="40"/>
      <c r="O181" s="48">
        <v>0.5</v>
      </c>
      <c r="P181" s="48"/>
    </row>
    <row r="182" spans="1:16" ht="28.8" x14ac:dyDescent="0.3">
      <c r="A182" s="44" t="s">
        <v>72</v>
      </c>
      <c r="N182" s="40"/>
      <c r="O182" s="2">
        <f>O181*O180</f>
        <v>5</v>
      </c>
    </row>
    <row r="183" spans="1:16" x14ac:dyDescent="0.3">
      <c r="A183" s="43" t="s">
        <v>3</v>
      </c>
      <c r="N183" s="40"/>
    </row>
    <row r="184" spans="1:16" x14ac:dyDescent="0.3">
      <c r="A184" s="43" t="s">
        <v>67</v>
      </c>
      <c r="N184" s="40"/>
    </row>
    <row r="185" spans="1:16" ht="28.8" x14ac:dyDescent="0.3">
      <c r="A185" s="45" t="s">
        <v>74</v>
      </c>
      <c r="N185" s="40"/>
      <c r="O185" s="6">
        <f>MIN(O182,IF(OR(O184="Unlimited",O184=""),10^18,O184))</f>
        <v>5</v>
      </c>
      <c r="P185" s="6"/>
    </row>
    <row r="186" spans="1:16" x14ac:dyDescent="0.3">
      <c r="A186" s="44" t="s">
        <v>75</v>
      </c>
      <c r="C186" s="52">
        <f>$O$185*C$36/$O$36</f>
        <v>0.625</v>
      </c>
      <c r="D186" s="52">
        <f t="shared" ref="D186:N186" si="26">$O$185*D$36/$O$36</f>
        <v>0.3125</v>
      </c>
      <c r="E186" s="52">
        <f t="shared" si="26"/>
        <v>0.3125</v>
      </c>
      <c r="F186" s="52">
        <f t="shared" si="26"/>
        <v>0.625</v>
      </c>
      <c r="G186" s="52">
        <f t="shared" si="26"/>
        <v>0.3125</v>
      </c>
      <c r="H186" s="52">
        <f t="shared" si="26"/>
        <v>0.3125</v>
      </c>
      <c r="I186" s="52">
        <f t="shared" si="26"/>
        <v>0.625</v>
      </c>
      <c r="J186" s="52">
        <f t="shared" si="26"/>
        <v>0.3125</v>
      </c>
      <c r="K186" s="52">
        <f t="shared" si="26"/>
        <v>0.3125</v>
      </c>
      <c r="L186" s="52">
        <f t="shared" si="26"/>
        <v>0.625</v>
      </c>
      <c r="M186" s="52">
        <f t="shared" si="26"/>
        <v>0.3125</v>
      </c>
      <c r="N186" s="53">
        <f t="shared" si="26"/>
        <v>0.3125</v>
      </c>
      <c r="O186" s="49">
        <f>SUM(C186:N186)</f>
        <v>5</v>
      </c>
    </row>
    <row r="187" spans="1:16" x14ac:dyDescent="0.3">
      <c r="A187" s="44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3"/>
      <c r="O187" s="49"/>
    </row>
    <row r="188" spans="1:16" x14ac:dyDescent="0.3">
      <c r="A188" s="46" t="s">
        <v>132</v>
      </c>
      <c r="C188" s="67">
        <f>$O$188*C50/$O$50</f>
        <v>48.125</v>
      </c>
      <c r="D188" s="67">
        <f t="shared" ref="D188:N188" si="27">$O$188*D50/$O$50</f>
        <v>24.0625</v>
      </c>
      <c r="E188" s="67">
        <f t="shared" si="27"/>
        <v>24.0625</v>
      </c>
      <c r="F188" s="67">
        <f t="shared" si="27"/>
        <v>48.125</v>
      </c>
      <c r="G188" s="67">
        <f t="shared" si="27"/>
        <v>24.0625</v>
      </c>
      <c r="H188" s="67">
        <f t="shared" si="27"/>
        <v>24.0625</v>
      </c>
      <c r="I188" s="67">
        <f t="shared" si="27"/>
        <v>48.125</v>
      </c>
      <c r="J188" s="67">
        <f t="shared" si="27"/>
        <v>24.0625</v>
      </c>
      <c r="K188" s="67">
        <f t="shared" si="27"/>
        <v>24.0625</v>
      </c>
      <c r="L188" s="67">
        <f t="shared" si="27"/>
        <v>48.125</v>
      </c>
      <c r="M188" s="67">
        <f t="shared" si="27"/>
        <v>24.0625</v>
      </c>
      <c r="N188" s="67">
        <f t="shared" si="27"/>
        <v>24.0625</v>
      </c>
      <c r="O188" s="2">
        <f>O178-O185</f>
        <v>385</v>
      </c>
    </row>
    <row r="190" spans="1:16" x14ac:dyDescent="0.3">
      <c r="A190" s="65" t="s">
        <v>104</v>
      </c>
      <c r="B190" s="4" t="s">
        <v>133</v>
      </c>
    </row>
    <row r="191" spans="1:16" x14ac:dyDescent="0.3">
      <c r="A191" s="43" t="s">
        <v>61</v>
      </c>
      <c r="N191" s="40"/>
      <c r="O191" s="2">
        <v>1</v>
      </c>
    </row>
    <row r="192" spans="1:16" x14ac:dyDescent="0.3">
      <c r="A192" s="43" t="s">
        <v>62</v>
      </c>
      <c r="N192" s="40"/>
      <c r="O192" s="50" t="s">
        <v>134</v>
      </c>
    </row>
    <row r="193" spans="1:17" x14ac:dyDescent="0.3">
      <c r="A193" s="43" t="s">
        <v>63</v>
      </c>
      <c r="N193" s="40"/>
      <c r="O193" s="2">
        <v>1</v>
      </c>
    </row>
    <row r="194" spans="1:17" x14ac:dyDescent="0.3">
      <c r="A194" s="43" t="s">
        <v>64</v>
      </c>
      <c r="N194" s="40"/>
      <c r="O194" s="2">
        <v>0</v>
      </c>
    </row>
    <row r="195" spans="1:17" x14ac:dyDescent="0.3">
      <c r="A195" s="44" t="s">
        <v>65</v>
      </c>
      <c r="N195" s="40"/>
      <c r="O195" s="6">
        <f>MAX(0, O99-O194)</f>
        <v>0</v>
      </c>
      <c r="P195" s="6"/>
      <c r="Q195" s="6"/>
    </row>
    <row r="196" spans="1:17" x14ac:dyDescent="0.3">
      <c r="A196" s="43" t="s">
        <v>0</v>
      </c>
      <c r="N196" s="40"/>
      <c r="O196" s="2">
        <v>0</v>
      </c>
      <c r="Q196" s="6"/>
    </row>
    <row r="197" spans="1:17" x14ac:dyDescent="0.3">
      <c r="A197" s="44" t="s">
        <v>66</v>
      </c>
      <c r="N197" s="40"/>
      <c r="O197" s="6">
        <f>O50</f>
        <v>400</v>
      </c>
      <c r="P197" s="6"/>
      <c r="Q197" s="6"/>
    </row>
    <row r="198" spans="1:17" x14ac:dyDescent="0.3">
      <c r="A198" s="43" t="s">
        <v>71</v>
      </c>
      <c r="N198" s="40"/>
      <c r="O198" s="48">
        <v>0.5</v>
      </c>
      <c r="Q198" s="6"/>
    </row>
    <row r="199" spans="1:17" ht="28.8" x14ac:dyDescent="0.3">
      <c r="A199" s="44" t="s">
        <v>72</v>
      </c>
      <c r="N199" s="40"/>
      <c r="O199" s="2">
        <f>O198*O197</f>
        <v>200</v>
      </c>
    </row>
    <row r="200" spans="1:17" x14ac:dyDescent="0.3">
      <c r="A200" s="43" t="s">
        <v>3</v>
      </c>
      <c r="N200" s="40"/>
    </row>
    <row r="201" spans="1:17" x14ac:dyDescent="0.3">
      <c r="A201" s="43" t="s">
        <v>67</v>
      </c>
      <c r="N201" s="40"/>
    </row>
    <row r="202" spans="1:17" ht="28.8" x14ac:dyDescent="0.3">
      <c r="A202" s="45" t="s">
        <v>74</v>
      </c>
      <c r="N202" s="40"/>
      <c r="O202" s="6">
        <f>MIN(O199,IF(OR(O201="Unlimited",O201=""),10^18,O201))</f>
        <v>200</v>
      </c>
      <c r="P202" s="6"/>
      <c r="Q202" s="6"/>
    </row>
    <row r="203" spans="1:17" x14ac:dyDescent="0.3">
      <c r="A203" s="44" t="s">
        <v>75</v>
      </c>
      <c r="C203" s="52">
        <f>$O$202*C$50/$O$50</f>
        <v>25</v>
      </c>
      <c r="D203" s="52">
        <f t="shared" ref="D203:N203" si="28">$O$202*D$50/$O$50</f>
        <v>12.5</v>
      </c>
      <c r="E203" s="52">
        <f t="shared" si="28"/>
        <v>12.5</v>
      </c>
      <c r="F203" s="52">
        <f t="shared" si="28"/>
        <v>25</v>
      </c>
      <c r="G203" s="52">
        <f t="shared" si="28"/>
        <v>12.5</v>
      </c>
      <c r="H203" s="52">
        <f t="shared" si="28"/>
        <v>12.5</v>
      </c>
      <c r="I203" s="52">
        <f t="shared" si="28"/>
        <v>25</v>
      </c>
      <c r="J203" s="52">
        <f t="shared" si="28"/>
        <v>12.5</v>
      </c>
      <c r="K203" s="52">
        <f t="shared" si="28"/>
        <v>12.5</v>
      </c>
      <c r="L203" s="52">
        <f t="shared" si="28"/>
        <v>25</v>
      </c>
      <c r="M203" s="52">
        <f t="shared" si="28"/>
        <v>12.5</v>
      </c>
      <c r="N203" s="52">
        <f t="shared" si="28"/>
        <v>12.5</v>
      </c>
      <c r="O203" s="75">
        <f>SUM(C203:N203)</f>
        <v>200</v>
      </c>
    </row>
    <row r="204" spans="1:17" x14ac:dyDescent="0.3">
      <c r="A204" s="46" t="s">
        <v>69</v>
      </c>
      <c r="C204" s="67">
        <f>$O$204*C$50/$O$50</f>
        <v>25</v>
      </c>
      <c r="D204" s="67">
        <f t="shared" ref="D204:N204" si="29">$O$204*D$50/$O$50</f>
        <v>12.5</v>
      </c>
      <c r="E204" s="67">
        <f t="shared" si="29"/>
        <v>12.5</v>
      </c>
      <c r="F204" s="67">
        <f t="shared" si="29"/>
        <v>25</v>
      </c>
      <c r="G204" s="67">
        <f t="shared" si="29"/>
        <v>12.5</v>
      </c>
      <c r="H204" s="67">
        <f t="shared" si="29"/>
        <v>12.5</v>
      </c>
      <c r="I204" s="67">
        <f t="shared" si="29"/>
        <v>25</v>
      </c>
      <c r="J204" s="67">
        <f t="shared" si="29"/>
        <v>12.5</v>
      </c>
      <c r="K204" s="67">
        <f t="shared" si="29"/>
        <v>12.5</v>
      </c>
      <c r="L204" s="67">
        <f t="shared" si="29"/>
        <v>25</v>
      </c>
      <c r="M204" s="67">
        <f t="shared" si="29"/>
        <v>12.5</v>
      </c>
      <c r="N204" s="67">
        <f t="shared" si="29"/>
        <v>12.5</v>
      </c>
      <c r="O204" s="72">
        <f>O50-O202</f>
        <v>200</v>
      </c>
    </row>
    <row r="206" spans="1:17" x14ac:dyDescent="0.3">
      <c r="A206" s="65" t="s">
        <v>111</v>
      </c>
      <c r="B206" s="4"/>
      <c r="D206" s="76" t="s">
        <v>136</v>
      </c>
      <c r="H206" s="42"/>
      <c r="K206" s="42"/>
      <c r="N206" s="42"/>
    </row>
    <row r="207" spans="1:17" x14ac:dyDescent="0.3">
      <c r="A207" s="43" t="s">
        <v>61</v>
      </c>
      <c r="C207" s="90">
        <v>1</v>
      </c>
      <c r="D207" s="90"/>
      <c r="E207" s="86"/>
      <c r="F207" s="90">
        <v>1</v>
      </c>
      <c r="G207" s="90"/>
      <c r="H207" s="86"/>
      <c r="I207" s="90">
        <v>1</v>
      </c>
      <c r="J207" s="90"/>
      <c r="K207" s="86"/>
      <c r="L207" s="90">
        <v>1</v>
      </c>
      <c r="M207" s="90"/>
      <c r="N207" s="86"/>
      <c r="O207" s="72"/>
    </row>
    <row r="208" spans="1:17" x14ac:dyDescent="0.3">
      <c r="A208" s="43" t="s">
        <v>62</v>
      </c>
      <c r="C208" s="90" t="s">
        <v>139</v>
      </c>
      <c r="D208" s="90"/>
      <c r="E208" s="86"/>
      <c r="F208" s="90" t="s">
        <v>140</v>
      </c>
      <c r="G208" s="90"/>
      <c r="H208" s="86"/>
      <c r="I208" s="90" t="s">
        <v>141</v>
      </c>
      <c r="J208" s="90"/>
      <c r="K208" s="86"/>
      <c r="L208" s="90" t="s">
        <v>142</v>
      </c>
      <c r="M208" s="90"/>
      <c r="N208" s="86"/>
      <c r="O208" s="73"/>
    </row>
    <row r="209" spans="1:17" x14ac:dyDescent="0.3">
      <c r="A209" s="43" t="s">
        <v>63</v>
      </c>
      <c r="C209" s="90">
        <v>1</v>
      </c>
      <c r="D209" s="90"/>
      <c r="E209" s="86"/>
      <c r="F209" s="90">
        <v>1</v>
      </c>
      <c r="G209" s="90"/>
      <c r="H209" s="86"/>
      <c r="I209" s="90">
        <v>1</v>
      </c>
      <c r="J209" s="90"/>
      <c r="K209" s="86"/>
      <c r="L209" s="90">
        <v>1</v>
      </c>
      <c r="M209" s="90"/>
      <c r="N209" s="86"/>
      <c r="O209" s="72"/>
    </row>
    <row r="210" spans="1:17" x14ac:dyDescent="0.3">
      <c r="A210" s="43" t="s">
        <v>64</v>
      </c>
      <c r="C210" s="86">
        <v>0</v>
      </c>
      <c r="D210" s="86"/>
      <c r="E210" s="86"/>
      <c r="F210" s="86">
        <v>0</v>
      </c>
      <c r="G210" s="86"/>
      <c r="H210" s="86"/>
      <c r="I210" s="86">
        <v>0</v>
      </c>
      <c r="J210" s="86"/>
      <c r="K210" s="86"/>
      <c r="L210" s="86">
        <v>0</v>
      </c>
      <c r="M210" s="86"/>
      <c r="N210" s="86"/>
      <c r="O210" s="72"/>
    </row>
    <row r="211" spans="1:17" x14ac:dyDescent="0.3">
      <c r="A211" s="44" t="s">
        <v>65</v>
      </c>
      <c r="C211" s="86">
        <f>MAX(0, SUM(C$50:E$50)*C214-C210)</f>
        <v>50</v>
      </c>
      <c r="D211" s="86"/>
      <c r="E211" s="86"/>
      <c r="F211" s="86">
        <f>MAX(0, SUM(F$50:H$50)-F210)</f>
        <v>100</v>
      </c>
      <c r="G211" s="86"/>
      <c r="H211" s="86"/>
      <c r="I211" s="86">
        <f>MAX(0, SUM(I$50:K$50)-I210)</f>
        <v>100</v>
      </c>
      <c r="J211" s="86"/>
      <c r="K211" s="86"/>
      <c r="L211" s="86">
        <f>MAX(0, SUM(L$50:N$50)-L210)</f>
        <v>100</v>
      </c>
      <c r="M211" s="86"/>
      <c r="N211" s="86"/>
      <c r="O211" s="72"/>
      <c r="P211" s="6"/>
      <c r="Q211" s="6"/>
    </row>
    <row r="212" spans="1:17" x14ac:dyDescent="0.3">
      <c r="A212" s="43" t="s">
        <v>0</v>
      </c>
      <c r="C212" s="86">
        <v>10</v>
      </c>
      <c r="D212" s="86"/>
      <c r="E212" s="86"/>
      <c r="F212" s="86">
        <v>10</v>
      </c>
      <c r="G212" s="86"/>
      <c r="H212" s="86"/>
      <c r="I212" s="86">
        <v>10</v>
      </c>
      <c r="J212" s="86"/>
      <c r="K212" s="86"/>
      <c r="L212" s="86">
        <v>10</v>
      </c>
      <c r="M212" s="86"/>
      <c r="N212" s="86"/>
      <c r="O212" s="72"/>
      <c r="Q212" s="6"/>
    </row>
    <row r="213" spans="1:17" x14ac:dyDescent="0.3">
      <c r="A213" s="44" t="s">
        <v>66</v>
      </c>
      <c r="C213" s="86">
        <f>IF(C212="Unlimited", C211, MIN(C211, C212))</f>
        <v>10</v>
      </c>
      <c r="D213" s="86"/>
      <c r="E213" s="86"/>
      <c r="F213" s="86">
        <f>IF(F212="Unlimited", F211, MIN(F211, F212))</f>
        <v>10</v>
      </c>
      <c r="G213" s="86"/>
      <c r="H213" s="86"/>
      <c r="I213" s="86">
        <f>IF(I212="Unlimited", I211, MIN(I211, I212))</f>
        <v>10</v>
      </c>
      <c r="J213" s="86"/>
      <c r="K213" s="86"/>
      <c r="L213" s="86">
        <f>IF(L212="Unlimited", L211, MIN(L211, L212))</f>
        <v>10</v>
      </c>
      <c r="M213" s="86"/>
      <c r="N213" s="86"/>
      <c r="O213" s="72"/>
      <c r="P213" s="6"/>
      <c r="Q213" s="6"/>
    </row>
    <row r="214" spans="1:17" x14ac:dyDescent="0.3">
      <c r="A214" s="43" t="s">
        <v>71</v>
      </c>
      <c r="C214" s="88">
        <v>0.5</v>
      </c>
      <c r="D214" s="88"/>
      <c r="E214" s="88"/>
      <c r="F214" s="88">
        <v>0.5</v>
      </c>
      <c r="G214" s="88"/>
      <c r="H214" s="88"/>
      <c r="I214" s="88">
        <v>0.5</v>
      </c>
      <c r="J214" s="88"/>
      <c r="K214" s="88"/>
      <c r="L214" s="88">
        <v>0.5</v>
      </c>
      <c r="M214" s="88"/>
      <c r="N214" s="88"/>
      <c r="O214" s="74"/>
      <c r="Q214" s="6"/>
    </row>
    <row r="215" spans="1:17" ht="28.8" x14ac:dyDescent="0.3">
      <c r="A215" s="44" t="s">
        <v>72</v>
      </c>
      <c r="C215" s="86">
        <f>C213</f>
        <v>10</v>
      </c>
      <c r="D215" s="86"/>
      <c r="E215" s="86"/>
      <c r="F215" s="86">
        <f t="shared" ref="F215" si="30">F213</f>
        <v>10</v>
      </c>
      <c r="G215" s="86"/>
      <c r="H215" s="86"/>
      <c r="I215" s="86">
        <f t="shared" ref="I215" si="31">I213</f>
        <v>10</v>
      </c>
      <c r="J215" s="86"/>
      <c r="K215" s="86"/>
      <c r="L215" s="86">
        <f t="shared" ref="L215" si="32">L213</f>
        <v>10</v>
      </c>
      <c r="M215" s="86"/>
      <c r="N215" s="87"/>
      <c r="O215" s="72"/>
    </row>
    <row r="216" spans="1:17" x14ac:dyDescent="0.3">
      <c r="A216" s="43" t="s">
        <v>3</v>
      </c>
      <c r="N216" s="13"/>
      <c r="O216" s="72"/>
    </row>
    <row r="217" spans="1:17" x14ac:dyDescent="0.3">
      <c r="A217" s="43" t="s">
        <v>67</v>
      </c>
      <c r="N217" s="13"/>
      <c r="O217" s="72"/>
    </row>
    <row r="218" spans="1:17" ht="28.8" x14ac:dyDescent="0.3">
      <c r="A218" s="45" t="s">
        <v>74</v>
      </c>
      <c r="N218" s="13"/>
      <c r="O218" s="72">
        <f>SUM(C215:N215)</f>
        <v>40</v>
      </c>
      <c r="P218" s="6"/>
      <c r="Q218" s="6"/>
    </row>
    <row r="219" spans="1:17" x14ac:dyDescent="0.3">
      <c r="A219" s="44" t="s">
        <v>75</v>
      </c>
      <c r="C219" s="52">
        <f>C215*C$50/SUM($C$50:$E$50)</f>
        <v>5</v>
      </c>
      <c r="D219" s="52">
        <f>C215*D$50/SUM($C$50:$E$50)</f>
        <v>2.5</v>
      </c>
      <c r="E219" s="52">
        <f>C215*E$50/SUM($C$50:$E$50)</f>
        <v>2.5</v>
      </c>
      <c r="F219" s="52">
        <f>F215*F$50/SUM($F$50:$H$50)</f>
        <v>5</v>
      </c>
      <c r="G219" s="52">
        <f>F215*G$50/SUM($F$50:$H$50)</f>
        <v>2.5</v>
      </c>
      <c r="H219" s="52">
        <f>F215*H$50/SUM($F$50:$H$50)</f>
        <v>2.5</v>
      </c>
      <c r="I219" s="52">
        <f>I215*I$50/SUM($I$50:$K$50)</f>
        <v>5</v>
      </c>
      <c r="J219" s="52">
        <f>I215*J$50/SUM($I$50:$K$50)</f>
        <v>2.5</v>
      </c>
      <c r="K219" s="52">
        <f>I215*K$50/SUM($I$50:$K$50)</f>
        <v>2.5</v>
      </c>
      <c r="L219" s="52">
        <f>L215*L$50/SUM($L$50:$N$50)</f>
        <v>5</v>
      </c>
      <c r="M219" s="52">
        <f>L215*M$50/SUM($L$50:$N$50)</f>
        <v>2.5</v>
      </c>
      <c r="N219" s="52">
        <f>L215*N$50/SUM($L$50:$N$50)</f>
        <v>2.5</v>
      </c>
      <c r="O219" s="75">
        <f>SUM(C219:N219)</f>
        <v>40</v>
      </c>
    </row>
    <row r="220" spans="1:17" x14ac:dyDescent="0.3">
      <c r="A220" s="46" t="s">
        <v>69</v>
      </c>
      <c r="C220" s="67">
        <f>$O$220*C$50/$O$50</f>
        <v>45</v>
      </c>
      <c r="D220" s="67">
        <f t="shared" ref="D220:N220" si="33">$O$220*D$50/$O$50</f>
        <v>22.5</v>
      </c>
      <c r="E220" s="67">
        <f t="shared" si="33"/>
        <v>22.5</v>
      </c>
      <c r="F220" s="67">
        <f t="shared" si="33"/>
        <v>45</v>
      </c>
      <c r="G220" s="67">
        <f t="shared" si="33"/>
        <v>22.5</v>
      </c>
      <c r="H220" s="67">
        <f t="shared" si="33"/>
        <v>22.5</v>
      </c>
      <c r="I220" s="67">
        <f t="shared" si="33"/>
        <v>45</v>
      </c>
      <c r="J220" s="67">
        <f t="shared" si="33"/>
        <v>22.5</v>
      </c>
      <c r="K220" s="67">
        <f t="shared" si="33"/>
        <v>22.5</v>
      </c>
      <c r="L220" s="67">
        <f t="shared" si="33"/>
        <v>45</v>
      </c>
      <c r="M220" s="67">
        <f t="shared" si="33"/>
        <v>22.5</v>
      </c>
      <c r="N220" s="67">
        <f t="shared" si="33"/>
        <v>22.5</v>
      </c>
      <c r="O220" s="72">
        <f>O50-O218</f>
        <v>360</v>
      </c>
    </row>
    <row r="222" spans="1:17" x14ac:dyDescent="0.3">
      <c r="A222" s="65" t="s">
        <v>113</v>
      </c>
      <c r="B222" s="4"/>
      <c r="D222" s="76" t="s">
        <v>137</v>
      </c>
      <c r="H222" s="42"/>
      <c r="K222" s="42"/>
      <c r="N222" s="42"/>
    </row>
    <row r="223" spans="1:17" x14ac:dyDescent="0.3">
      <c r="A223" s="43" t="s">
        <v>61</v>
      </c>
      <c r="C223" s="90">
        <v>1</v>
      </c>
      <c r="D223" s="90"/>
      <c r="E223" s="90"/>
      <c r="F223" s="90"/>
      <c r="G223" s="90"/>
      <c r="H223" s="90"/>
      <c r="I223" s="90">
        <v>1</v>
      </c>
      <c r="J223" s="90"/>
      <c r="K223" s="90"/>
      <c r="L223" s="90"/>
      <c r="M223" s="90"/>
      <c r="N223" s="87"/>
      <c r="O223" s="72"/>
    </row>
    <row r="224" spans="1:17" x14ac:dyDescent="0.3">
      <c r="A224" s="43" t="s">
        <v>62</v>
      </c>
      <c r="C224" s="90" t="s">
        <v>138</v>
      </c>
      <c r="D224" s="90"/>
      <c r="E224" s="90"/>
      <c r="F224" s="90"/>
      <c r="G224" s="90"/>
      <c r="H224" s="90"/>
      <c r="I224" s="90" t="s">
        <v>143</v>
      </c>
      <c r="J224" s="90"/>
      <c r="K224" s="90"/>
      <c r="L224" s="90"/>
      <c r="M224" s="90"/>
      <c r="N224" s="87"/>
      <c r="O224" s="73"/>
    </row>
    <row r="225" spans="1:17" x14ac:dyDescent="0.3">
      <c r="A225" s="43" t="s">
        <v>63</v>
      </c>
      <c r="C225" s="90">
        <v>1</v>
      </c>
      <c r="D225" s="90"/>
      <c r="E225" s="90"/>
      <c r="F225" s="90"/>
      <c r="G225" s="90"/>
      <c r="H225" s="90"/>
      <c r="I225" s="90">
        <v>1</v>
      </c>
      <c r="J225" s="90"/>
      <c r="K225" s="90"/>
      <c r="L225" s="90"/>
      <c r="M225" s="90"/>
      <c r="N225" s="90"/>
      <c r="O225" s="72"/>
    </row>
    <row r="226" spans="1:17" x14ac:dyDescent="0.3">
      <c r="A226" s="43" t="s">
        <v>64</v>
      </c>
      <c r="C226" s="86">
        <v>0</v>
      </c>
      <c r="D226" s="86"/>
      <c r="E226" s="86"/>
      <c r="F226" s="86"/>
      <c r="G226" s="86"/>
      <c r="H226" s="86"/>
      <c r="I226" s="86">
        <v>0</v>
      </c>
      <c r="J226" s="86"/>
      <c r="K226" s="86"/>
      <c r="L226" s="86"/>
      <c r="M226" s="86"/>
      <c r="N226" s="86"/>
      <c r="O226" s="72"/>
    </row>
    <row r="227" spans="1:17" x14ac:dyDescent="0.3">
      <c r="A227" s="44" t="s">
        <v>65</v>
      </c>
      <c r="C227" s="86">
        <f>MAX(0, SUM(C$50:H$50)*C230-C226)</f>
        <v>100</v>
      </c>
      <c r="D227" s="86"/>
      <c r="E227" s="86"/>
      <c r="F227" s="86"/>
      <c r="G227" s="86"/>
      <c r="H227" s="86"/>
      <c r="I227" s="86">
        <f>MAX(0, SUM(I$50:K$50)*I230-I226)</f>
        <v>50</v>
      </c>
      <c r="J227" s="86"/>
      <c r="K227" s="86"/>
      <c r="L227" s="86"/>
      <c r="M227" s="86"/>
      <c r="N227" s="86"/>
      <c r="O227" s="72"/>
      <c r="P227" s="6"/>
      <c r="Q227" s="6"/>
    </row>
    <row r="228" spans="1:17" x14ac:dyDescent="0.3">
      <c r="A228" s="43" t="s">
        <v>0</v>
      </c>
      <c r="C228" s="86">
        <v>10</v>
      </c>
      <c r="D228" s="86"/>
      <c r="E228" s="86"/>
      <c r="F228" s="86"/>
      <c r="G228" s="86"/>
      <c r="H228" s="86"/>
      <c r="I228" s="86">
        <v>10</v>
      </c>
      <c r="J228" s="86"/>
      <c r="K228" s="86"/>
      <c r="L228" s="86"/>
      <c r="M228" s="86"/>
      <c r="N228" s="86"/>
      <c r="O228" s="72"/>
      <c r="Q228" s="6"/>
    </row>
    <row r="229" spans="1:17" x14ac:dyDescent="0.3">
      <c r="A229" s="44" t="s">
        <v>66</v>
      </c>
      <c r="C229" s="86">
        <f>IF(C228="Unlimited", C227, MIN(C227, C228))</f>
        <v>10</v>
      </c>
      <c r="D229" s="86"/>
      <c r="E229" s="86"/>
      <c r="F229" s="86"/>
      <c r="G229" s="86"/>
      <c r="H229" s="86"/>
      <c r="I229" s="86">
        <f>IF(I228="Unlimited", I227, MIN(I227, I228))</f>
        <v>10</v>
      </c>
      <c r="J229" s="86"/>
      <c r="K229" s="86"/>
      <c r="L229" s="86"/>
      <c r="M229" s="86"/>
      <c r="N229" s="86"/>
      <c r="O229" s="72"/>
      <c r="P229" s="6"/>
      <c r="Q229" s="6"/>
    </row>
    <row r="230" spans="1:17" x14ac:dyDescent="0.3">
      <c r="A230" s="43" t="s">
        <v>71</v>
      </c>
      <c r="C230" s="88">
        <v>0.5</v>
      </c>
      <c r="D230" s="88"/>
      <c r="E230" s="88"/>
      <c r="F230" s="88"/>
      <c r="G230" s="88"/>
      <c r="H230" s="88"/>
      <c r="I230" s="88">
        <v>0.5</v>
      </c>
      <c r="J230" s="88"/>
      <c r="K230" s="88"/>
      <c r="L230" s="88"/>
      <c r="M230" s="88"/>
      <c r="N230" s="88"/>
      <c r="O230" s="74"/>
      <c r="Q230" s="6"/>
    </row>
    <row r="231" spans="1:17" ht="28.8" x14ac:dyDescent="0.3">
      <c r="A231" s="44" t="s">
        <v>72</v>
      </c>
      <c r="C231" s="86">
        <f>C229</f>
        <v>10</v>
      </c>
      <c r="D231" s="86"/>
      <c r="E231" s="86"/>
      <c r="F231" s="86"/>
      <c r="G231" s="86"/>
      <c r="H231" s="86"/>
      <c r="I231" s="86">
        <f>I229</f>
        <v>10</v>
      </c>
      <c r="J231" s="86"/>
      <c r="K231" s="86"/>
      <c r="L231" s="86"/>
      <c r="M231" s="86"/>
      <c r="N231" s="86"/>
      <c r="O231" s="72"/>
    </row>
    <row r="232" spans="1:17" x14ac:dyDescent="0.3">
      <c r="A232" s="43" t="s">
        <v>3</v>
      </c>
      <c r="N232" s="13"/>
      <c r="O232" s="72"/>
    </row>
    <row r="233" spans="1:17" x14ac:dyDescent="0.3">
      <c r="A233" s="43" t="s">
        <v>67</v>
      </c>
      <c r="N233" s="13"/>
      <c r="O233" s="72"/>
    </row>
    <row r="234" spans="1:17" ht="28.8" x14ac:dyDescent="0.3">
      <c r="A234" s="45" t="s">
        <v>74</v>
      </c>
      <c r="N234" s="13"/>
      <c r="O234" s="72">
        <f>SUM(C231:N231)</f>
        <v>20</v>
      </c>
      <c r="P234" s="6"/>
      <c r="Q234" s="6"/>
    </row>
    <row r="235" spans="1:17" x14ac:dyDescent="0.3">
      <c r="A235" s="44" t="s">
        <v>135</v>
      </c>
      <c r="C235" s="52">
        <f>$C$231*C$50/SUM($C$50:$H$50)</f>
        <v>2.5</v>
      </c>
      <c r="D235" s="52">
        <f t="shared" ref="D235:H235" si="34">$C$231*D$50/SUM($C$50:$H$50)</f>
        <v>1.25</v>
      </c>
      <c r="E235" s="52">
        <f t="shared" si="34"/>
        <v>1.25</v>
      </c>
      <c r="F235" s="52">
        <f t="shared" si="34"/>
        <v>2.5</v>
      </c>
      <c r="G235" s="52">
        <f t="shared" si="34"/>
        <v>1.25</v>
      </c>
      <c r="H235" s="52">
        <f t="shared" si="34"/>
        <v>1.25</v>
      </c>
      <c r="I235" s="52">
        <f>$I$231*I$50/SUM($I$50:$N$50)</f>
        <v>2.5</v>
      </c>
      <c r="J235" s="52">
        <f t="shared" ref="J235:N235" si="35">$I$231*J$50/SUM($I$50:$N$50)</f>
        <v>1.25</v>
      </c>
      <c r="K235" s="52">
        <f t="shared" si="35"/>
        <v>1.25</v>
      </c>
      <c r="L235" s="52">
        <f t="shared" si="35"/>
        <v>2.5</v>
      </c>
      <c r="M235" s="52">
        <f t="shared" si="35"/>
        <v>1.25</v>
      </c>
      <c r="N235" s="52">
        <f t="shared" si="35"/>
        <v>1.25</v>
      </c>
      <c r="O235" s="75">
        <f>SUM(C235:N235)</f>
        <v>20</v>
      </c>
    </row>
    <row r="236" spans="1:17" x14ac:dyDescent="0.3">
      <c r="A236" s="46" t="s">
        <v>69</v>
      </c>
      <c r="C236" s="67">
        <f>$O$236*C$50/$O$50</f>
        <v>47.5</v>
      </c>
      <c r="D236" s="67">
        <f t="shared" ref="D236:N236" si="36">$O$236*D$50/$O$50</f>
        <v>23.75</v>
      </c>
      <c r="E236" s="67">
        <f t="shared" si="36"/>
        <v>23.75</v>
      </c>
      <c r="F236" s="67">
        <f t="shared" si="36"/>
        <v>47.5</v>
      </c>
      <c r="G236" s="67">
        <f t="shared" si="36"/>
        <v>23.75</v>
      </c>
      <c r="H236" s="67">
        <f t="shared" si="36"/>
        <v>23.75</v>
      </c>
      <c r="I236" s="67">
        <f t="shared" si="36"/>
        <v>47.5</v>
      </c>
      <c r="J236" s="67">
        <f t="shared" si="36"/>
        <v>23.75</v>
      </c>
      <c r="K236" s="67">
        <f t="shared" si="36"/>
        <v>23.75</v>
      </c>
      <c r="L236" s="67">
        <f t="shared" si="36"/>
        <v>47.5</v>
      </c>
      <c r="M236" s="67">
        <f t="shared" si="36"/>
        <v>23.75</v>
      </c>
      <c r="N236" s="67">
        <f t="shared" si="36"/>
        <v>23.75</v>
      </c>
      <c r="O236" s="72">
        <f>O$50-O234</f>
        <v>380</v>
      </c>
    </row>
    <row r="238" spans="1:17" x14ac:dyDescent="0.3">
      <c r="A238" s="65" t="s">
        <v>115</v>
      </c>
      <c r="B238" s="4"/>
      <c r="D238" s="76" t="s">
        <v>144</v>
      </c>
      <c r="H238" s="42"/>
      <c r="K238" s="42"/>
      <c r="N238" s="42"/>
    </row>
    <row r="239" spans="1:17" x14ac:dyDescent="0.3">
      <c r="A239" s="43" t="s">
        <v>61</v>
      </c>
      <c r="C239" s="90">
        <v>1</v>
      </c>
      <c r="D239" s="90"/>
      <c r="E239" s="90"/>
      <c r="F239" s="90"/>
      <c r="G239" s="90"/>
      <c r="H239" s="90"/>
      <c r="I239" s="90">
        <v>1</v>
      </c>
      <c r="J239" s="90"/>
      <c r="K239" s="90"/>
      <c r="L239" s="90"/>
      <c r="M239" s="90"/>
      <c r="N239" s="87"/>
      <c r="O239" s="72"/>
    </row>
    <row r="240" spans="1:17" x14ac:dyDescent="0.3">
      <c r="A240" s="43" t="s">
        <v>62</v>
      </c>
      <c r="C240" s="90" t="s">
        <v>146</v>
      </c>
      <c r="D240" s="90"/>
      <c r="E240" s="90"/>
      <c r="F240" s="90"/>
      <c r="G240" s="90"/>
      <c r="H240" s="90"/>
      <c r="I240" s="90" t="s">
        <v>147</v>
      </c>
      <c r="J240" s="90"/>
      <c r="K240" s="90"/>
      <c r="L240" s="90"/>
      <c r="M240" s="90"/>
      <c r="N240" s="87"/>
      <c r="O240" s="73"/>
    </row>
    <row r="241" spans="1:17" x14ac:dyDescent="0.3">
      <c r="A241" s="43" t="s">
        <v>63</v>
      </c>
      <c r="C241" s="90">
        <v>1</v>
      </c>
      <c r="D241" s="90"/>
      <c r="E241" s="90"/>
      <c r="F241" s="90"/>
      <c r="G241" s="90"/>
      <c r="H241" s="90"/>
      <c r="I241" s="90">
        <v>1</v>
      </c>
      <c r="J241" s="90"/>
      <c r="K241" s="90"/>
      <c r="L241" s="90"/>
      <c r="M241" s="90"/>
      <c r="N241" s="90"/>
      <c r="O241" s="72"/>
    </row>
    <row r="242" spans="1:17" x14ac:dyDescent="0.3">
      <c r="A242" s="43" t="s">
        <v>64</v>
      </c>
      <c r="C242" s="86">
        <v>0</v>
      </c>
      <c r="D242" s="86"/>
      <c r="E242" s="86"/>
      <c r="F242" s="86"/>
      <c r="G242" s="86"/>
      <c r="H242" s="86"/>
      <c r="I242" s="86">
        <v>0</v>
      </c>
      <c r="J242" s="86"/>
      <c r="K242" s="86"/>
      <c r="L242" s="86"/>
      <c r="M242" s="86"/>
      <c r="N242" s="86"/>
      <c r="O242" s="72"/>
    </row>
    <row r="243" spans="1:17" x14ac:dyDescent="0.3">
      <c r="A243" s="44" t="s">
        <v>65</v>
      </c>
      <c r="C243" s="86">
        <f>MAX(0, SUM(C$50:H$50)*C246-C242)</f>
        <v>100</v>
      </c>
      <c r="D243" s="86"/>
      <c r="E243" s="86"/>
      <c r="F243" s="86"/>
      <c r="G243" s="86"/>
      <c r="H243" s="86"/>
      <c r="I243" s="86">
        <f>MAX(0, SUM(I$50:N$50)*I246-I242)</f>
        <v>100</v>
      </c>
      <c r="J243" s="86"/>
      <c r="K243" s="86"/>
      <c r="L243" s="86"/>
      <c r="M243" s="86"/>
      <c r="N243" s="86"/>
      <c r="O243" s="72"/>
      <c r="P243" s="6"/>
      <c r="Q243" s="6"/>
    </row>
    <row r="244" spans="1:17" x14ac:dyDescent="0.3">
      <c r="A244" s="43" t="s">
        <v>0</v>
      </c>
      <c r="C244" s="86">
        <v>10</v>
      </c>
      <c r="D244" s="86"/>
      <c r="E244" s="86"/>
      <c r="F244" s="86"/>
      <c r="G244" s="86"/>
      <c r="H244" s="86"/>
      <c r="I244" s="86">
        <v>10</v>
      </c>
      <c r="J244" s="86"/>
      <c r="K244" s="86"/>
      <c r="L244" s="86"/>
      <c r="M244" s="86"/>
      <c r="N244" s="86"/>
      <c r="O244" s="72"/>
      <c r="Q244" s="6"/>
    </row>
    <row r="245" spans="1:17" x14ac:dyDescent="0.3">
      <c r="A245" s="44" t="s">
        <v>66</v>
      </c>
      <c r="C245" s="86">
        <f>IF(C244="Unlimited", C243, MIN(C243, C244))</f>
        <v>10</v>
      </c>
      <c r="D245" s="86"/>
      <c r="E245" s="86"/>
      <c r="F245" s="86"/>
      <c r="G245" s="86"/>
      <c r="H245" s="86"/>
      <c r="I245" s="86">
        <f>IF(I244="Unlimited", I243, MIN(I243, I244))</f>
        <v>10</v>
      </c>
      <c r="J245" s="86"/>
      <c r="K245" s="86"/>
      <c r="L245" s="86"/>
      <c r="M245" s="86"/>
      <c r="N245" s="86"/>
      <c r="O245" s="72"/>
      <c r="P245" s="6"/>
      <c r="Q245" s="6"/>
    </row>
    <row r="246" spans="1:17" x14ac:dyDescent="0.3">
      <c r="A246" s="43" t="s">
        <v>71</v>
      </c>
      <c r="C246" s="88">
        <v>0.5</v>
      </c>
      <c r="D246" s="88"/>
      <c r="E246" s="88"/>
      <c r="F246" s="88"/>
      <c r="G246" s="88"/>
      <c r="H246" s="88"/>
      <c r="I246" s="88">
        <v>0.5</v>
      </c>
      <c r="J246" s="88"/>
      <c r="K246" s="88"/>
      <c r="L246" s="88"/>
      <c r="M246" s="88"/>
      <c r="N246" s="88"/>
      <c r="O246" s="74"/>
      <c r="Q246" s="6"/>
    </row>
    <row r="247" spans="1:17" ht="28.8" x14ac:dyDescent="0.3">
      <c r="A247" s="44" t="s">
        <v>72</v>
      </c>
      <c r="C247" s="86">
        <f>C245</f>
        <v>10</v>
      </c>
      <c r="D247" s="86"/>
      <c r="E247" s="86"/>
      <c r="F247" s="86"/>
      <c r="G247" s="86"/>
      <c r="H247" s="86"/>
      <c r="I247" s="86">
        <f>I245</f>
        <v>10</v>
      </c>
      <c r="J247" s="86"/>
      <c r="K247" s="86"/>
      <c r="L247" s="86"/>
      <c r="M247" s="86"/>
      <c r="N247" s="86"/>
      <c r="O247" s="72"/>
    </row>
    <row r="248" spans="1:17" x14ac:dyDescent="0.3">
      <c r="A248" s="43" t="s">
        <v>3</v>
      </c>
      <c r="N248" s="13"/>
      <c r="O248" s="72"/>
    </row>
    <row r="249" spans="1:17" x14ac:dyDescent="0.3">
      <c r="A249" s="43" t="s">
        <v>67</v>
      </c>
      <c r="N249" s="13"/>
      <c r="O249" s="72"/>
    </row>
    <row r="250" spans="1:17" ht="28.8" x14ac:dyDescent="0.3">
      <c r="A250" s="45" t="s">
        <v>74</v>
      </c>
      <c r="N250" s="13"/>
      <c r="O250" s="72">
        <f>SUM(C247:N247)</f>
        <v>20</v>
      </c>
      <c r="P250" s="6"/>
      <c r="Q250" s="6"/>
    </row>
    <row r="251" spans="1:17" x14ac:dyDescent="0.3">
      <c r="A251" s="44" t="s">
        <v>135</v>
      </c>
      <c r="C251" s="52">
        <f>$C$247*C$50/SUM($C$50:$H$50)</f>
        <v>2.5</v>
      </c>
      <c r="D251" s="52">
        <f t="shared" ref="D251:H251" si="37">$C$247*D$50/SUM($C$50:$H$50)</f>
        <v>1.25</v>
      </c>
      <c r="E251" s="52">
        <f t="shared" si="37"/>
        <v>1.25</v>
      </c>
      <c r="F251" s="52">
        <f t="shared" si="37"/>
        <v>2.5</v>
      </c>
      <c r="G251" s="52">
        <f t="shared" si="37"/>
        <v>1.25</v>
      </c>
      <c r="H251" s="52">
        <f t="shared" si="37"/>
        <v>1.25</v>
      </c>
      <c r="I251" s="52">
        <f>$I$247*I$50/SUM($I$50:$N$50)</f>
        <v>2.5</v>
      </c>
      <c r="J251" s="52">
        <f t="shared" ref="J251:N251" si="38">$I$247*J$50/SUM($I$50:$N$50)</f>
        <v>1.25</v>
      </c>
      <c r="K251" s="52">
        <f t="shared" si="38"/>
        <v>1.25</v>
      </c>
      <c r="L251" s="52">
        <f t="shared" si="38"/>
        <v>2.5</v>
      </c>
      <c r="M251" s="52">
        <f t="shared" si="38"/>
        <v>1.25</v>
      </c>
      <c r="N251" s="52">
        <f t="shared" si="38"/>
        <v>1.25</v>
      </c>
      <c r="O251" s="75">
        <f>SUM(C251:N251)</f>
        <v>20</v>
      </c>
    </row>
    <row r="252" spans="1:17" x14ac:dyDescent="0.3">
      <c r="A252" s="46" t="s">
        <v>69</v>
      </c>
      <c r="C252" s="67">
        <f>$O$252*C$50/$O$50</f>
        <v>47.5</v>
      </c>
      <c r="D252" s="67">
        <f t="shared" ref="D252:N252" si="39">$O$252*D$50/$O$50</f>
        <v>23.75</v>
      </c>
      <c r="E252" s="67">
        <f t="shared" si="39"/>
        <v>23.75</v>
      </c>
      <c r="F252" s="67">
        <f t="shared" si="39"/>
        <v>47.5</v>
      </c>
      <c r="G252" s="67">
        <f t="shared" si="39"/>
        <v>23.75</v>
      </c>
      <c r="H252" s="67">
        <f t="shared" si="39"/>
        <v>23.75</v>
      </c>
      <c r="I252" s="67">
        <f t="shared" si="39"/>
        <v>47.5</v>
      </c>
      <c r="J252" s="67">
        <f t="shared" si="39"/>
        <v>23.75</v>
      </c>
      <c r="K252" s="67">
        <f t="shared" si="39"/>
        <v>23.75</v>
      </c>
      <c r="L252" s="67">
        <f t="shared" si="39"/>
        <v>47.5</v>
      </c>
      <c r="M252" s="67">
        <f t="shared" si="39"/>
        <v>23.75</v>
      </c>
      <c r="N252" s="67">
        <f t="shared" si="39"/>
        <v>23.75</v>
      </c>
      <c r="O252" s="72">
        <f>O$50-O250</f>
        <v>380</v>
      </c>
    </row>
    <row r="254" spans="1:17" x14ac:dyDescent="0.3">
      <c r="A254" s="65" t="s">
        <v>145</v>
      </c>
      <c r="B254" s="4"/>
      <c r="C254" s="78" t="s">
        <v>150</v>
      </c>
      <c r="D254" s="76"/>
      <c r="H254" s="42"/>
      <c r="K254" s="42"/>
      <c r="N254" s="42"/>
    </row>
    <row r="255" spans="1:17" x14ac:dyDescent="0.3">
      <c r="A255" s="43" t="s">
        <v>61</v>
      </c>
      <c r="B255" s="4"/>
      <c r="N255" s="40"/>
      <c r="O255" s="2">
        <v>1</v>
      </c>
      <c r="P255" s="2">
        <v>1</v>
      </c>
    </row>
    <row r="256" spans="1:17" x14ac:dyDescent="0.3">
      <c r="A256" s="43" t="s">
        <v>62</v>
      </c>
      <c r="N256" s="40"/>
      <c r="O256" s="50" t="s">
        <v>148</v>
      </c>
      <c r="P256" s="50" t="s">
        <v>149</v>
      </c>
    </row>
    <row r="257" spans="1:17" x14ac:dyDescent="0.3">
      <c r="A257" s="43" t="s">
        <v>63</v>
      </c>
      <c r="N257" s="40"/>
      <c r="O257" s="2">
        <v>1</v>
      </c>
      <c r="P257" s="2">
        <v>1</v>
      </c>
    </row>
    <row r="258" spans="1:17" x14ac:dyDescent="0.3">
      <c r="A258" s="43" t="s">
        <v>64</v>
      </c>
      <c r="N258" s="40"/>
      <c r="O258" s="2">
        <v>0</v>
      </c>
      <c r="P258" s="2">
        <v>0</v>
      </c>
    </row>
    <row r="259" spans="1:17" x14ac:dyDescent="0.3">
      <c r="A259" s="44" t="s">
        <v>65</v>
      </c>
      <c r="N259" s="40"/>
      <c r="O259" s="6">
        <f>MAX(0, O162-O258)</f>
        <v>400</v>
      </c>
      <c r="P259" s="6">
        <f>MAX(0, O162-P258)</f>
        <v>400</v>
      </c>
    </row>
    <row r="260" spans="1:17" x14ac:dyDescent="0.3">
      <c r="A260" s="43" t="s">
        <v>0</v>
      </c>
      <c r="N260" s="40"/>
      <c r="O260" s="2">
        <v>0</v>
      </c>
      <c r="P260" s="2">
        <v>0</v>
      </c>
    </row>
    <row r="261" spans="1:17" x14ac:dyDescent="0.3">
      <c r="A261" s="44" t="s">
        <v>66</v>
      </c>
      <c r="N261" s="40"/>
      <c r="O261" s="6">
        <f>O259</f>
        <v>400</v>
      </c>
      <c r="P261" s="6">
        <f>P259</f>
        <v>400</v>
      </c>
    </row>
    <row r="262" spans="1:17" x14ac:dyDescent="0.3">
      <c r="A262" s="43" t="s">
        <v>71</v>
      </c>
      <c r="N262" s="40"/>
      <c r="O262" s="48">
        <v>0.5</v>
      </c>
      <c r="P262" s="48">
        <v>0.1</v>
      </c>
    </row>
    <row r="263" spans="1:17" ht="28.8" x14ac:dyDescent="0.3">
      <c r="A263" s="44" t="s">
        <v>72</v>
      </c>
      <c r="N263" s="40"/>
      <c r="O263" s="2">
        <f>O262*O261</f>
        <v>200</v>
      </c>
      <c r="P263" s="2">
        <f>P262*P261</f>
        <v>40</v>
      </c>
    </row>
    <row r="264" spans="1:17" x14ac:dyDescent="0.3">
      <c r="A264" s="43" t="s">
        <v>3</v>
      </c>
      <c r="N264" s="40"/>
    </row>
    <row r="265" spans="1:17" x14ac:dyDescent="0.3">
      <c r="A265" s="43" t="s">
        <v>67</v>
      </c>
      <c r="N265" s="40"/>
    </row>
    <row r="266" spans="1:17" ht="28.8" x14ac:dyDescent="0.3">
      <c r="A266" s="45" t="s">
        <v>74</v>
      </c>
      <c r="N266" s="40"/>
      <c r="O266" s="6">
        <f>MIN(O263,IF(OR(O265="Unlimited",O265=""),10^18,O265))</f>
        <v>200</v>
      </c>
      <c r="P266" s="6">
        <f>MIN(P263,IF(OR(P265="Unlimited",P265=""),10^18,P265))</f>
        <v>40</v>
      </c>
      <c r="Q266" s="2">
        <f>SUM(O266:P266)</f>
        <v>240</v>
      </c>
    </row>
    <row r="267" spans="1:17" x14ac:dyDescent="0.3">
      <c r="A267" s="44" t="s">
        <v>75</v>
      </c>
      <c r="C267" s="52">
        <f>$O$266*C$50/$O$50</f>
        <v>25</v>
      </c>
      <c r="D267" s="52">
        <f t="shared" ref="D267:N267" si="40">$O$266*D$50/$O$50</f>
        <v>12.5</v>
      </c>
      <c r="E267" s="52">
        <f t="shared" si="40"/>
        <v>12.5</v>
      </c>
      <c r="F267" s="52">
        <f t="shared" si="40"/>
        <v>25</v>
      </c>
      <c r="G267" s="52">
        <f t="shared" si="40"/>
        <v>12.5</v>
      </c>
      <c r="H267" s="52">
        <f t="shared" si="40"/>
        <v>12.5</v>
      </c>
      <c r="I267" s="52">
        <f t="shared" si="40"/>
        <v>25</v>
      </c>
      <c r="J267" s="52">
        <f t="shared" si="40"/>
        <v>12.5</v>
      </c>
      <c r="K267" s="52">
        <f t="shared" si="40"/>
        <v>12.5</v>
      </c>
      <c r="L267" s="52">
        <f t="shared" si="40"/>
        <v>25</v>
      </c>
      <c r="M267" s="52">
        <f t="shared" si="40"/>
        <v>12.5</v>
      </c>
      <c r="N267" s="53">
        <f t="shared" si="40"/>
        <v>12.5</v>
      </c>
      <c r="O267" s="77">
        <f>SUM(C267:N267)</f>
        <v>200</v>
      </c>
    </row>
    <row r="268" spans="1:17" x14ac:dyDescent="0.3">
      <c r="A268" s="44" t="s">
        <v>76</v>
      </c>
      <c r="C268" s="52">
        <f>$P$266*C$50/$O$50</f>
        <v>5</v>
      </c>
      <c r="D268" s="52">
        <f t="shared" ref="D268:N268" si="41">$P$266*D$50/$O$50</f>
        <v>2.5</v>
      </c>
      <c r="E268" s="52">
        <f t="shared" si="41"/>
        <v>2.5</v>
      </c>
      <c r="F268" s="52">
        <f t="shared" si="41"/>
        <v>5</v>
      </c>
      <c r="G268" s="52">
        <f t="shared" si="41"/>
        <v>2.5</v>
      </c>
      <c r="H268" s="52">
        <f t="shared" si="41"/>
        <v>2.5</v>
      </c>
      <c r="I268" s="52">
        <f t="shared" si="41"/>
        <v>5</v>
      </c>
      <c r="J268" s="52">
        <f t="shared" si="41"/>
        <v>2.5</v>
      </c>
      <c r="K268" s="52">
        <f t="shared" si="41"/>
        <v>2.5</v>
      </c>
      <c r="L268" s="52">
        <f t="shared" si="41"/>
        <v>5</v>
      </c>
      <c r="M268" s="52">
        <f t="shared" si="41"/>
        <v>2.5</v>
      </c>
      <c r="N268" s="53">
        <f t="shared" si="41"/>
        <v>2.5</v>
      </c>
      <c r="O268" s="49">
        <f>SUM(C268:N268)</f>
        <v>40</v>
      </c>
    </row>
    <row r="269" spans="1:17" x14ac:dyDescent="0.3">
      <c r="A269" s="46" t="s">
        <v>69</v>
      </c>
      <c r="C269" s="54">
        <f>$O$269*C50/$O$50</f>
        <v>20</v>
      </c>
      <c r="D269" s="54">
        <f t="shared" ref="D269:N269" si="42">$O$269*D50/$O$50</f>
        <v>10</v>
      </c>
      <c r="E269" s="54">
        <f t="shared" si="42"/>
        <v>10</v>
      </c>
      <c r="F269" s="54">
        <f t="shared" si="42"/>
        <v>20</v>
      </c>
      <c r="G269" s="54">
        <f t="shared" si="42"/>
        <v>10</v>
      </c>
      <c r="H269" s="54">
        <f t="shared" si="42"/>
        <v>10</v>
      </c>
      <c r="I269" s="54">
        <f t="shared" si="42"/>
        <v>20</v>
      </c>
      <c r="J269" s="54">
        <f t="shared" si="42"/>
        <v>10</v>
      </c>
      <c r="K269" s="54">
        <f t="shared" si="42"/>
        <v>10</v>
      </c>
      <c r="L269" s="54">
        <f t="shared" si="42"/>
        <v>20</v>
      </c>
      <c r="M269" s="54">
        <f t="shared" si="42"/>
        <v>10</v>
      </c>
      <c r="N269" s="55">
        <f t="shared" si="42"/>
        <v>10</v>
      </c>
      <c r="O269" s="2">
        <f>O259-Q266</f>
        <v>160</v>
      </c>
    </row>
    <row r="271" spans="1:17" x14ac:dyDescent="0.3">
      <c r="A271" s="65" t="s">
        <v>158</v>
      </c>
      <c r="B271" s="4"/>
      <c r="C271" s="78" t="s">
        <v>151</v>
      </c>
      <c r="D271" s="76"/>
      <c r="H271" s="42"/>
      <c r="K271" s="42"/>
      <c r="N271" s="42"/>
    </row>
    <row r="272" spans="1:17" x14ac:dyDescent="0.3">
      <c r="A272" s="43" t="s">
        <v>61</v>
      </c>
      <c r="B272" s="4"/>
      <c r="N272" s="40"/>
      <c r="O272" s="2">
        <v>1</v>
      </c>
    </row>
    <row r="273" spans="1:16" x14ac:dyDescent="0.3">
      <c r="A273" s="43" t="s">
        <v>62</v>
      </c>
      <c r="N273" s="40"/>
      <c r="O273" s="50" t="s">
        <v>148</v>
      </c>
      <c r="P273" s="50"/>
    </row>
    <row r="274" spans="1:16" x14ac:dyDescent="0.3">
      <c r="A274" s="43" t="s">
        <v>63</v>
      </c>
      <c r="N274" s="40"/>
      <c r="O274" s="2">
        <v>1</v>
      </c>
    </row>
    <row r="275" spans="1:16" x14ac:dyDescent="0.3">
      <c r="A275" s="43" t="s">
        <v>64</v>
      </c>
      <c r="N275" s="40"/>
      <c r="O275" s="2">
        <v>0</v>
      </c>
    </row>
    <row r="276" spans="1:16" x14ac:dyDescent="0.3">
      <c r="A276" s="44" t="s">
        <v>65</v>
      </c>
      <c r="N276" s="40"/>
      <c r="O276" s="6">
        <f>MAX(0, $O$50-O275)</f>
        <v>400</v>
      </c>
      <c r="P276" s="6"/>
    </row>
    <row r="277" spans="1:16" x14ac:dyDescent="0.3">
      <c r="A277" s="43" t="s">
        <v>0</v>
      </c>
      <c r="N277" s="40"/>
      <c r="O277" s="2">
        <v>0</v>
      </c>
    </row>
    <row r="278" spans="1:16" x14ac:dyDescent="0.3">
      <c r="A278" s="44" t="s">
        <v>66</v>
      </c>
      <c r="N278" s="40"/>
      <c r="O278" s="6">
        <f>O276</f>
        <v>400</v>
      </c>
      <c r="P278" s="6"/>
    </row>
    <row r="279" spans="1:16" x14ac:dyDescent="0.3">
      <c r="A279" s="43" t="s">
        <v>71</v>
      </c>
      <c r="N279" s="40"/>
      <c r="O279" s="48">
        <v>0.5</v>
      </c>
      <c r="P279" s="48"/>
    </row>
    <row r="280" spans="1:16" ht="28.8" x14ac:dyDescent="0.3">
      <c r="A280" s="44" t="s">
        <v>72</v>
      </c>
      <c r="N280" s="40"/>
      <c r="O280" s="2">
        <f>O279*O278</f>
        <v>200</v>
      </c>
    </row>
    <row r="281" spans="1:16" x14ac:dyDescent="0.3">
      <c r="A281" s="43" t="s">
        <v>3</v>
      </c>
      <c r="N281" s="40"/>
    </row>
    <row r="282" spans="1:16" x14ac:dyDescent="0.3">
      <c r="A282" s="43" t="s">
        <v>67</v>
      </c>
      <c r="N282" s="40"/>
    </row>
    <row r="283" spans="1:16" ht="28.8" x14ac:dyDescent="0.3">
      <c r="A283" s="45" t="s">
        <v>74</v>
      </c>
      <c r="N283" s="40"/>
      <c r="O283" s="6">
        <f>MIN(O280,IF(OR(O282="Unlimited",O282=""),10^18,O282))</f>
        <v>200</v>
      </c>
      <c r="P283" s="6"/>
    </row>
    <row r="284" spans="1:16" x14ac:dyDescent="0.3">
      <c r="A284" s="44" t="s">
        <v>75</v>
      </c>
      <c r="C284" s="52">
        <f>$O$283*C$50/$O$50</f>
        <v>25</v>
      </c>
      <c r="D284" s="52">
        <f t="shared" ref="D284:N284" si="43">$O$283*D$50/$O$50</f>
        <v>12.5</v>
      </c>
      <c r="E284" s="52">
        <f t="shared" si="43"/>
        <v>12.5</v>
      </c>
      <c r="F284" s="52">
        <f t="shared" si="43"/>
        <v>25</v>
      </c>
      <c r="G284" s="52">
        <f t="shared" si="43"/>
        <v>12.5</v>
      </c>
      <c r="H284" s="52">
        <f t="shared" si="43"/>
        <v>12.5</v>
      </c>
      <c r="I284" s="52">
        <f t="shared" si="43"/>
        <v>25</v>
      </c>
      <c r="J284" s="52">
        <f t="shared" si="43"/>
        <v>12.5</v>
      </c>
      <c r="K284" s="52">
        <f t="shared" si="43"/>
        <v>12.5</v>
      </c>
      <c r="L284" s="52">
        <f t="shared" si="43"/>
        <v>25</v>
      </c>
      <c r="M284" s="52">
        <f t="shared" si="43"/>
        <v>12.5</v>
      </c>
      <c r="N284" s="53">
        <f t="shared" si="43"/>
        <v>12.5</v>
      </c>
      <c r="O284" s="77">
        <f>SUM(C284:N284)</f>
        <v>200</v>
      </c>
    </row>
    <row r="285" spans="1:16" x14ac:dyDescent="0.3">
      <c r="A285" s="44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3"/>
      <c r="O285" s="49"/>
    </row>
    <row r="286" spans="1:16" x14ac:dyDescent="0.3">
      <c r="A286" s="46" t="s">
        <v>69</v>
      </c>
      <c r="C286" s="54">
        <f>$O$286*C$50/$O$50</f>
        <v>25</v>
      </c>
      <c r="D286" s="54">
        <f t="shared" ref="D286:N286" si="44">$O$286*D$50/$O$50</f>
        <v>12.5</v>
      </c>
      <c r="E286" s="54">
        <f t="shared" si="44"/>
        <v>12.5</v>
      </c>
      <c r="F286" s="54">
        <f t="shared" si="44"/>
        <v>25</v>
      </c>
      <c r="G286" s="54">
        <f t="shared" si="44"/>
        <v>12.5</v>
      </c>
      <c r="H286" s="54">
        <f t="shared" si="44"/>
        <v>12.5</v>
      </c>
      <c r="I286" s="54">
        <f t="shared" si="44"/>
        <v>25</v>
      </c>
      <c r="J286" s="54">
        <f t="shared" si="44"/>
        <v>12.5</v>
      </c>
      <c r="K286" s="54">
        <f t="shared" si="44"/>
        <v>12.5</v>
      </c>
      <c r="L286" s="54">
        <f t="shared" si="44"/>
        <v>25</v>
      </c>
      <c r="M286" s="54">
        <f t="shared" si="44"/>
        <v>12.5</v>
      </c>
      <c r="N286" s="55">
        <f t="shared" si="44"/>
        <v>12.5</v>
      </c>
      <c r="O286" s="2">
        <f>O276-O283</f>
        <v>200</v>
      </c>
    </row>
    <row r="287" spans="1:16" x14ac:dyDescent="0.3">
      <c r="C287" s="78"/>
    </row>
    <row r="288" spans="1:16" x14ac:dyDescent="0.3">
      <c r="A288" s="43" t="s">
        <v>61</v>
      </c>
      <c r="B288" s="4"/>
      <c r="C288" s="78" t="s">
        <v>152</v>
      </c>
      <c r="N288" s="40"/>
      <c r="O288" s="2">
        <v>2</v>
      </c>
    </row>
    <row r="289" spans="1:16" x14ac:dyDescent="0.3">
      <c r="A289" s="43" t="s">
        <v>62</v>
      </c>
      <c r="N289" s="40"/>
      <c r="O289" s="50" t="s">
        <v>149</v>
      </c>
      <c r="P289" s="50"/>
    </row>
    <row r="290" spans="1:16" x14ac:dyDescent="0.3">
      <c r="A290" s="43" t="s">
        <v>63</v>
      </c>
      <c r="N290" s="40"/>
      <c r="O290" s="2">
        <v>1</v>
      </c>
    </row>
    <row r="291" spans="1:16" x14ac:dyDescent="0.3">
      <c r="A291" s="43" t="s">
        <v>64</v>
      </c>
      <c r="N291" s="40"/>
      <c r="O291" s="2">
        <v>0</v>
      </c>
    </row>
    <row r="292" spans="1:16" x14ac:dyDescent="0.3">
      <c r="A292" s="44" t="s">
        <v>65</v>
      </c>
      <c r="N292" s="40"/>
      <c r="O292" s="6">
        <f>O286</f>
        <v>200</v>
      </c>
      <c r="P292" s="6"/>
    </row>
    <row r="293" spans="1:16" x14ac:dyDescent="0.3">
      <c r="A293" s="43" t="s">
        <v>0</v>
      </c>
      <c r="N293" s="40"/>
      <c r="O293" s="2">
        <v>0</v>
      </c>
    </row>
    <row r="294" spans="1:16" x14ac:dyDescent="0.3">
      <c r="A294" s="44" t="s">
        <v>66</v>
      </c>
      <c r="N294" s="40"/>
      <c r="O294" s="6">
        <f>O292</f>
        <v>200</v>
      </c>
      <c r="P294" s="6"/>
    </row>
    <row r="295" spans="1:16" x14ac:dyDescent="0.3">
      <c r="A295" s="43" t="s">
        <v>71</v>
      </c>
      <c r="N295" s="40"/>
      <c r="O295" s="48">
        <v>0.1</v>
      </c>
      <c r="P295" s="48"/>
    </row>
    <row r="296" spans="1:16" ht="28.8" x14ac:dyDescent="0.3">
      <c r="A296" s="44" t="s">
        <v>72</v>
      </c>
      <c r="N296" s="40"/>
      <c r="O296" s="2">
        <f>O295*O294</f>
        <v>20</v>
      </c>
    </row>
    <row r="297" spans="1:16" x14ac:dyDescent="0.3">
      <c r="A297" s="43" t="s">
        <v>3</v>
      </c>
      <c r="N297" s="40"/>
    </row>
    <row r="298" spans="1:16" x14ac:dyDescent="0.3">
      <c r="A298" s="43" t="s">
        <v>67</v>
      </c>
      <c r="N298" s="40"/>
    </row>
    <row r="299" spans="1:16" ht="28.8" x14ac:dyDescent="0.3">
      <c r="A299" s="45" t="s">
        <v>74</v>
      </c>
      <c r="N299" s="40"/>
      <c r="O299" s="6">
        <f>MIN(O296,IF(OR(O298="Unlimited",O298=""),10^18,O298))</f>
        <v>20</v>
      </c>
      <c r="P299" s="6"/>
    </row>
    <row r="300" spans="1:16" x14ac:dyDescent="0.3">
      <c r="A300" s="44" t="s">
        <v>75</v>
      </c>
      <c r="C300" s="52">
        <f>$O$299*C$50/$O$50</f>
        <v>2.5</v>
      </c>
      <c r="D300" s="52">
        <f t="shared" ref="D300:N300" si="45">$O$299*D$50/$O$50</f>
        <v>1.25</v>
      </c>
      <c r="E300" s="52">
        <f t="shared" si="45"/>
        <v>1.25</v>
      </c>
      <c r="F300" s="52">
        <f t="shared" si="45"/>
        <v>2.5</v>
      </c>
      <c r="G300" s="52">
        <f t="shared" si="45"/>
        <v>1.25</v>
      </c>
      <c r="H300" s="52">
        <f t="shared" si="45"/>
        <v>1.25</v>
      </c>
      <c r="I300" s="52">
        <f t="shared" si="45"/>
        <v>2.5</v>
      </c>
      <c r="J300" s="52">
        <f t="shared" si="45"/>
        <v>1.25</v>
      </c>
      <c r="K300" s="52">
        <f t="shared" si="45"/>
        <v>1.25</v>
      </c>
      <c r="L300" s="52">
        <f t="shared" si="45"/>
        <v>2.5</v>
      </c>
      <c r="M300" s="52">
        <f t="shared" si="45"/>
        <v>1.25</v>
      </c>
      <c r="N300" s="53">
        <f t="shared" si="45"/>
        <v>1.25</v>
      </c>
      <c r="O300" s="77">
        <f>SUM(C300:N300)</f>
        <v>20</v>
      </c>
    </row>
    <row r="301" spans="1:16" x14ac:dyDescent="0.3">
      <c r="A301" s="44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3"/>
      <c r="O301" s="49"/>
    </row>
    <row r="302" spans="1:16" x14ac:dyDescent="0.3">
      <c r="A302" s="46" t="s">
        <v>132</v>
      </c>
      <c r="C302" s="54">
        <f>$O$302*C$50/$O$50</f>
        <v>22.5</v>
      </c>
      <c r="D302" s="54">
        <f t="shared" ref="D302:N302" si="46">$O$302*D$50/$O$50</f>
        <v>11.25</v>
      </c>
      <c r="E302" s="54">
        <f t="shared" si="46"/>
        <v>11.25</v>
      </c>
      <c r="F302" s="54">
        <f t="shared" si="46"/>
        <v>22.5</v>
      </c>
      <c r="G302" s="54">
        <f t="shared" si="46"/>
        <v>11.25</v>
      </c>
      <c r="H302" s="54">
        <f t="shared" si="46"/>
        <v>11.25</v>
      </c>
      <c r="I302" s="54">
        <f t="shared" si="46"/>
        <v>22.5</v>
      </c>
      <c r="J302" s="54">
        <f t="shared" si="46"/>
        <v>11.25</v>
      </c>
      <c r="K302" s="54">
        <f t="shared" si="46"/>
        <v>11.25</v>
      </c>
      <c r="L302" s="54">
        <f t="shared" si="46"/>
        <v>22.5</v>
      </c>
      <c r="M302" s="54">
        <f t="shared" si="46"/>
        <v>11.25</v>
      </c>
      <c r="N302" s="55">
        <f t="shared" si="46"/>
        <v>11.25</v>
      </c>
      <c r="O302" s="2">
        <f>O292-O299</f>
        <v>180</v>
      </c>
    </row>
    <row r="304" spans="1:16" x14ac:dyDescent="0.3">
      <c r="A304" s="65" t="s">
        <v>106</v>
      </c>
      <c r="B304" s="4"/>
      <c r="D304" s="76" t="s">
        <v>153</v>
      </c>
      <c r="H304" s="42"/>
      <c r="K304" s="42"/>
      <c r="N304" s="42"/>
    </row>
    <row r="305" spans="1:17" x14ac:dyDescent="0.3">
      <c r="A305" s="43" t="s">
        <v>61</v>
      </c>
      <c r="C305" s="90">
        <v>1</v>
      </c>
      <c r="D305" s="90"/>
      <c r="E305" s="86"/>
      <c r="F305" s="90">
        <v>1</v>
      </c>
      <c r="G305" s="90"/>
      <c r="H305" s="86"/>
      <c r="I305" s="90">
        <v>1</v>
      </c>
      <c r="J305" s="90"/>
      <c r="K305" s="86"/>
      <c r="L305" s="90">
        <v>1</v>
      </c>
      <c r="M305" s="90"/>
      <c r="N305" s="86"/>
      <c r="O305" s="72"/>
    </row>
    <row r="306" spans="1:17" x14ac:dyDescent="0.3">
      <c r="A306" s="43" t="s">
        <v>62</v>
      </c>
      <c r="C306" s="90" t="s">
        <v>139</v>
      </c>
      <c r="D306" s="90"/>
      <c r="E306" s="86"/>
      <c r="F306" s="90" t="s">
        <v>140</v>
      </c>
      <c r="G306" s="90"/>
      <c r="H306" s="86"/>
      <c r="I306" s="90" t="s">
        <v>141</v>
      </c>
      <c r="J306" s="90"/>
      <c r="K306" s="86"/>
      <c r="L306" s="90" t="s">
        <v>142</v>
      </c>
      <c r="M306" s="90"/>
      <c r="N306" s="86"/>
      <c r="O306" s="73"/>
    </row>
    <row r="307" spans="1:17" x14ac:dyDescent="0.3">
      <c r="A307" s="43" t="s">
        <v>63</v>
      </c>
      <c r="C307" s="90">
        <v>1</v>
      </c>
      <c r="D307" s="90"/>
      <c r="E307" s="86"/>
      <c r="F307" s="90">
        <v>1</v>
      </c>
      <c r="G307" s="90"/>
      <c r="H307" s="86"/>
      <c r="I307" s="90">
        <v>1</v>
      </c>
      <c r="J307" s="90"/>
      <c r="K307" s="86"/>
      <c r="L307" s="90">
        <v>1</v>
      </c>
      <c r="M307" s="90"/>
      <c r="N307" s="86"/>
      <c r="O307" s="72"/>
    </row>
    <row r="308" spans="1:17" x14ac:dyDescent="0.3">
      <c r="A308" s="43" t="s">
        <v>64</v>
      </c>
      <c r="C308" s="86">
        <v>0</v>
      </c>
      <c r="D308" s="86"/>
      <c r="E308" s="86"/>
      <c r="F308" s="86">
        <v>0</v>
      </c>
      <c r="G308" s="86"/>
      <c r="H308" s="86"/>
      <c r="I308" s="86">
        <v>0</v>
      </c>
      <c r="J308" s="86"/>
      <c r="K308" s="86"/>
      <c r="L308" s="86">
        <v>0</v>
      </c>
      <c r="M308" s="86"/>
      <c r="N308" s="86"/>
      <c r="O308" s="72"/>
    </row>
    <row r="309" spans="1:17" x14ac:dyDescent="0.3">
      <c r="A309" s="44" t="s">
        <v>65</v>
      </c>
      <c r="C309" s="86">
        <f>MAX(0, SUM(C$50:E$50))</f>
        <v>100</v>
      </c>
      <c r="D309" s="86"/>
      <c r="E309" s="86"/>
      <c r="F309" s="86">
        <f>MAX(0, SUM(F$50:H$50))</f>
        <v>100</v>
      </c>
      <c r="G309" s="86"/>
      <c r="H309" s="86"/>
      <c r="I309" s="86">
        <f>MAX(0, SUM(I$50:K$50))</f>
        <v>100</v>
      </c>
      <c r="J309" s="86"/>
      <c r="K309" s="86"/>
      <c r="L309" s="86">
        <f>MAX(0, SUM(L$50:N$50))</f>
        <v>100</v>
      </c>
      <c r="M309" s="86"/>
      <c r="N309" s="86"/>
      <c r="O309" s="72"/>
      <c r="P309" s="6"/>
      <c r="Q309" s="6"/>
    </row>
    <row r="310" spans="1:17" x14ac:dyDescent="0.3">
      <c r="A310" s="43" t="s">
        <v>0</v>
      </c>
      <c r="C310" s="86">
        <v>0</v>
      </c>
      <c r="D310" s="86"/>
      <c r="E310" s="86"/>
      <c r="F310" s="86">
        <v>0</v>
      </c>
      <c r="G310" s="86"/>
      <c r="H310" s="86"/>
      <c r="I310" s="86">
        <v>0</v>
      </c>
      <c r="J310" s="86"/>
      <c r="K310" s="86"/>
      <c r="L310" s="86">
        <v>0</v>
      </c>
      <c r="M310" s="86"/>
      <c r="N310" s="86"/>
      <c r="O310" s="72"/>
      <c r="Q310" s="6"/>
    </row>
    <row r="311" spans="1:17" x14ac:dyDescent="0.3">
      <c r="A311" s="44" t="s">
        <v>66</v>
      </c>
      <c r="C311" s="86">
        <f>C309</f>
        <v>100</v>
      </c>
      <c r="D311" s="86"/>
      <c r="E311" s="86"/>
      <c r="F311" s="86">
        <f>F309</f>
        <v>100</v>
      </c>
      <c r="G311" s="86"/>
      <c r="H311" s="86"/>
      <c r="I311" s="86">
        <f>I309</f>
        <v>100</v>
      </c>
      <c r="J311" s="86"/>
      <c r="K311" s="86"/>
      <c r="L311" s="86">
        <f>L309</f>
        <v>100</v>
      </c>
      <c r="M311" s="86"/>
      <c r="N311" s="86"/>
      <c r="O311" s="72"/>
      <c r="P311" s="6"/>
      <c r="Q311" s="6"/>
    </row>
    <row r="312" spans="1:17" x14ac:dyDescent="0.3">
      <c r="A312" s="43" t="s">
        <v>71</v>
      </c>
      <c r="C312" s="88">
        <v>0.1</v>
      </c>
      <c r="D312" s="88"/>
      <c r="E312" s="88"/>
      <c r="F312" s="88">
        <v>0.1</v>
      </c>
      <c r="G312" s="88"/>
      <c r="H312" s="88"/>
      <c r="I312" s="88">
        <v>0.1</v>
      </c>
      <c r="J312" s="88"/>
      <c r="K312" s="88"/>
      <c r="L312" s="88">
        <v>0.1</v>
      </c>
      <c r="M312" s="88"/>
      <c r="N312" s="89"/>
      <c r="O312" s="74"/>
      <c r="Q312" s="6"/>
    </row>
    <row r="313" spans="1:17" ht="28.8" x14ac:dyDescent="0.3">
      <c r="A313" s="44" t="s">
        <v>72</v>
      </c>
      <c r="C313" s="86">
        <f>C312*C311</f>
        <v>10</v>
      </c>
      <c r="D313" s="86"/>
      <c r="E313" s="86"/>
      <c r="F313" s="86">
        <f t="shared" ref="F313" si="47">F312*F311</f>
        <v>10</v>
      </c>
      <c r="G313" s="86"/>
      <c r="H313" s="86"/>
      <c r="I313" s="86">
        <f t="shared" ref="I313" si="48">I312*I311</f>
        <v>10</v>
      </c>
      <c r="J313" s="86"/>
      <c r="K313" s="86"/>
      <c r="L313" s="86">
        <f t="shared" ref="L313" si="49">L312*L311</f>
        <v>10</v>
      </c>
      <c r="M313" s="86"/>
      <c r="N313" s="87"/>
      <c r="O313" s="72"/>
    </row>
    <row r="314" spans="1:17" x14ac:dyDescent="0.3">
      <c r="A314" s="43" t="s">
        <v>3</v>
      </c>
      <c r="N314" s="13"/>
      <c r="O314" s="72"/>
    </row>
    <row r="315" spans="1:17" x14ac:dyDescent="0.3">
      <c r="A315" s="43" t="s">
        <v>67</v>
      </c>
      <c r="N315" s="13"/>
      <c r="O315" s="72"/>
    </row>
    <row r="316" spans="1:17" ht="28.8" x14ac:dyDescent="0.3">
      <c r="A316" s="45" t="s">
        <v>74</v>
      </c>
      <c r="N316" s="13"/>
      <c r="O316" s="72">
        <f>SUM(C313:N313)</f>
        <v>40</v>
      </c>
      <c r="P316" s="6"/>
      <c r="Q316" s="6"/>
    </row>
    <row r="317" spans="1:17" x14ac:dyDescent="0.3">
      <c r="A317" s="44" t="s">
        <v>75</v>
      </c>
      <c r="C317" s="52">
        <f>C313*C$50/SUM($C$50:$E$50)</f>
        <v>5</v>
      </c>
      <c r="D317" s="52">
        <f>C313*D$50/SUM($C$50:$E$50)</f>
        <v>2.5</v>
      </c>
      <c r="E317" s="52">
        <f>C313*E$50/SUM($C$50:$E$50)</f>
        <v>2.5</v>
      </c>
      <c r="F317" s="52">
        <f>F313*F$50/SUM($F$50:$H$50)</f>
        <v>5</v>
      </c>
      <c r="G317" s="52">
        <f>F313*G$50/SUM($F$50:$H$50)</f>
        <v>2.5</v>
      </c>
      <c r="H317" s="52">
        <f>F313*H$50/SUM($F$50:$H$50)</f>
        <v>2.5</v>
      </c>
      <c r="I317" s="52">
        <f>I313*I$50/SUM($I$50:$K$50)</f>
        <v>5</v>
      </c>
      <c r="J317" s="52">
        <f>I313*J$50/SUM($I$50:$K$50)</f>
        <v>2.5</v>
      </c>
      <c r="K317" s="52">
        <f>I313*K$50/SUM($I$50:$K$50)</f>
        <v>2.5</v>
      </c>
      <c r="L317" s="52">
        <f>L313*L$50/SUM($L$50:$N$50)</f>
        <v>5</v>
      </c>
      <c r="M317" s="52">
        <f>L313*M$50/SUM($L$50:$N$50)</f>
        <v>2.5</v>
      </c>
      <c r="N317" s="52">
        <f>L313*N$50/SUM($L$50:$N$50)</f>
        <v>2.5</v>
      </c>
      <c r="O317" s="75">
        <f>SUM(C317:N317)</f>
        <v>40</v>
      </c>
    </row>
    <row r="318" spans="1:17" x14ac:dyDescent="0.3">
      <c r="A318" s="46" t="s">
        <v>69</v>
      </c>
      <c r="C318" s="67">
        <f>$O$220*C$50/$O$50</f>
        <v>45</v>
      </c>
      <c r="D318" s="67">
        <f t="shared" ref="D318:N318" si="50">$O$220*D$50/$O$50</f>
        <v>22.5</v>
      </c>
      <c r="E318" s="67">
        <f t="shared" si="50"/>
        <v>22.5</v>
      </c>
      <c r="F318" s="67">
        <f t="shared" si="50"/>
        <v>45</v>
      </c>
      <c r="G318" s="67">
        <f t="shared" si="50"/>
        <v>22.5</v>
      </c>
      <c r="H318" s="67">
        <f t="shared" si="50"/>
        <v>22.5</v>
      </c>
      <c r="I318" s="67">
        <f t="shared" si="50"/>
        <v>45</v>
      </c>
      <c r="J318" s="67">
        <f t="shared" si="50"/>
        <v>22.5</v>
      </c>
      <c r="K318" s="67">
        <f t="shared" si="50"/>
        <v>22.5</v>
      </c>
      <c r="L318" s="67">
        <f t="shared" si="50"/>
        <v>45</v>
      </c>
      <c r="M318" s="67">
        <f t="shared" si="50"/>
        <v>22.5</v>
      </c>
      <c r="N318" s="67">
        <f t="shared" si="50"/>
        <v>22.5</v>
      </c>
      <c r="O318" s="72">
        <f>$O$50-O316</f>
        <v>360</v>
      </c>
    </row>
    <row r="320" spans="1:17" x14ac:dyDescent="0.3">
      <c r="A320" s="65" t="s">
        <v>108</v>
      </c>
      <c r="B320" s="4"/>
      <c r="D320" s="76" t="s">
        <v>154</v>
      </c>
      <c r="H320" s="42"/>
      <c r="K320" s="42"/>
      <c r="N320" s="42"/>
    </row>
    <row r="321" spans="1:17" x14ac:dyDescent="0.3">
      <c r="A321" s="43" t="s">
        <v>61</v>
      </c>
      <c r="C321" s="90">
        <v>1</v>
      </c>
      <c r="D321" s="90"/>
      <c r="E321" s="90"/>
      <c r="F321" s="90"/>
      <c r="G321" s="90"/>
      <c r="H321" s="90"/>
      <c r="I321" s="90">
        <v>1</v>
      </c>
      <c r="J321" s="90"/>
      <c r="K321" s="90"/>
      <c r="L321" s="90"/>
      <c r="M321" s="90"/>
      <c r="N321" s="87"/>
      <c r="O321" s="72"/>
    </row>
    <row r="322" spans="1:17" x14ac:dyDescent="0.3">
      <c r="A322" s="43" t="s">
        <v>62</v>
      </c>
      <c r="C322" s="90" t="s">
        <v>138</v>
      </c>
      <c r="D322" s="90"/>
      <c r="E322" s="90"/>
      <c r="F322" s="90"/>
      <c r="G322" s="90"/>
      <c r="H322" s="90"/>
      <c r="I322" s="90" t="s">
        <v>143</v>
      </c>
      <c r="J322" s="90"/>
      <c r="K322" s="90"/>
      <c r="L322" s="90"/>
      <c r="M322" s="90"/>
      <c r="N322" s="87"/>
      <c r="O322" s="73"/>
    </row>
    <row r="323" spans="1:17" x14ac:dyDescent="0.3">
      <c r="A323" s="43" t="s">
        <v>63</v>
      </c>
      <c r="C323" s="90">
        <v>1</v>
      </c>
      <c r="D323" s="90"/>
      <c r="E323" s="90"/>
      <c r="F323" s="90"/>
      <c r="G323" s="90"/>
      <c r="H323" s="90"/>
      <c r="I323" s="90">
        <v>1</v>
      </c>
      <c r="J323" s="90"/>
      <c r="K323" s="90"/>
      <c r="L323" s="90"/>
      <c r="M323" s="90"/>
      <c r="N323" s="90"/>
      <c r="O323" s="72"/>
    </row>
    <row r="324" spans="1:17" x14ac:dyDescent="0.3">
      <c r="A324" s="43" t="s">
        <v>64</v>
      </c>
      <c r="C324" s="86">
        <v>0</v>
      </c>
      <c r="D324" s="86"/>
      <c r="E324" s="86"/>
      <c r="F324" s="86"/>
      <c r="G324" s="86"/>
      <c r="H324" s="86"/>
      <c r="I324" s="86">
        <v>0</v>
      </c>
      <c r="J324" s="86"/>
      <c r="K324" s="86"/>
      <c r="L324" s="86"/>
      <c r="M324" s="86"/>
      <c r="N324" s="86"/>
      <c r="O324" s="72"/>
    </row>
    <row r="325" spans="1:17" x14ac:dyDescent="0.3">
      <c r="A325" s="44" t="s">
        <v>65</v>
      </c>
      <c r="C325" s="86">
        <f>MAX(0, SUM(C$50:H$50))</f>
        <v>200</v>
      </c>
      <c r="D325" s="86"/>
      <c r="E325" s="86"/>
      <c r="F325" s="86"/>
      <c r="G325" s="86"/>
      <c r="H325" s="86"/>
      <c r="I325" s="86">
        <f>MAX(0, SUM(I$50:N$50))</f>
        <v>200</v>
      </c>
      <c r="J325" s="86"/>
      <c r="K325" s="86"/>
      <c r="L325" s="86"/>
      <c r="M325" s="86"/>
      <c r="N325" s="86"/>
      <c r="O325" s="72"/>
      <c r="P325" s="6"/>
      <c r="Q325" s="6"/>
    </row>
    <row r="326" spans="1:17" x14ac:dyDescent="0.3">
      <c r="A326" s="43" t="s">
        <v>0</v>
      </c>
      <c r="C326" s="86">
        <v>0</v>
      </c>
      <c r="D326" s="86"/>
      <c r="E326" s="86"/>
      <c r="F326" s="86"/>
      <c r="G326" s="86"/>
      <c r="H326" s="86"/>
      <c r="I326" s="86">
        <v>0</v>
      </c>
      <c r="J326" s="86"/>
      <c r="K326" s="86"/>
      <c r="L326" s="86"/>
      <c r="M326" s="86"/>
      <c r="N326" s="86"/>
      <c r="O326" s="72"/>
      <c r="Q326" s="6"/>
    </row>
    <row r="327" spans="1:17" x14ac:dyDescent="0.3">
      <c r="A327" s="44" t="s">
        <v>66</v>
      </c>
      <c r="C327" s="86">
        <f>IF(C326=0, C325, MIN(C325, C326))</f>
        <v>200</v>
      </c>
      <c r="D327" s="86"/>
      <c r="E327" s="86"/>
      <c r="F327" s="86"/>
      <c r="G327" s="86"/>
      <c r="H327" s="86"/>
      <c r="I327" s="86">
        <f>IF(I326=0, I325, MIN(I325, I326))</f>
        <v>200</v>
      </c>
      <c r="J327" s="86"/>
      <c r="K327" s="86"/>
      <c r="L327" s="86"/>
      <c r="M327" s="86"/>
      <c r="N327" s="86"/>
      <c r="O327" s="72"/>
      <c r="P327" s="6"/>
      <c r="Q327" s="6"/>
    </row>
    <row r="328" spans="1:17" x14ac:dyDescent="0.3">
      <c r="A328" s="43" t="s">
        <v>71</v>
      </c>
      <c r="C328" s="88">
        <v>0.1</v>
      </c>
      <c r="D328" s="88"/>
      <c r="E328" s="88"/>
      <c r="F328" s="88"/>
      <c r="G328" s="88"/>
      <c r="H328" s="88"/>
      <c r="I328" s="88">
        <v>0.1</v>
      </c>
      <c r="J328" s="88"/>
      <c r="K328" s="88"/>
      <c r="L328" s="88"/>
      <c r="M328" s="88"/>
      <c r="N328" s="88"/>
      <c r="O328" s="74"/>
      <c r="Q328" s="6"/>
    </row>
    <row r="329" spans="1:17" ht="28.8" x14ac:dyDescent="0.3">
      <c r="A329" s="44" t="s">
        <v>72</v>
      </c>
      <c r="C329" s="86">
        <f>C327*C328</f>
        <v>20</v>
      </c>
      <c r="D329" s="86"/>
      <c r="E329" s="86"/>
      <c r="F329" s="86"/>
      <c r="G329" s="86"/>
      <c r="H329" s="86"/>
      <c r="I329" s="86">
        <f>I327*I328</f>
        <v>20</v>
      </c>
      <c r="J329" s="86"/>
      <c r="K329" s="86"/>
      <c r="L329" s="86"/>
      <c r="M329" s="86"/>
      <c r="N329" s="86"/>
      <c r="O329" s="72"/>
    </row>
    <row r="330" spans="1:17" x14ac:dyDescent="0.3">
      <c r="A330" s="43" t="s">
        <v>3</v>
      </c>
      <c r="N330" s="13"/>
      <c r="O330" s="72"/>
    </row>
    <row r="331" spans="1:17" x14ac:dyDescent="0.3">
      <c r="A331" s="43" t="s">
        <v>67</v>
      </c>
      <c r="N331" s="13"/>
      <c r="O331" s="72"/>
    </row>
    <row r="332" spans="1:17" ht="28.8" x14ac:dyDescent="0.3">
      <c r="A332" s="45" t="s">
        <v>74</v>
      </c>
      <c r="N332" s="13"/>
      <c r="O332" s="72">
        <f>SUM(C329:N329)</f>
        <v>40</v>
      </c>
      <c r="P332" s="6"/>
      <c r="Q332" s="6"/>
    </row>
    <row r="333" spans="1:17" x14ac:dyDescent="0.3">
      <c r="A333" s="44" t="s">
        <v>135</v>
      </c>
      <c r="C333" s="52">
        <f>$C$329*C$50/SUM($C$50:$H$50)</f>
        <v>5</v>
      </c>
      <c r="D333" s="52">
        <f t="shared" ref="D333:H333" si="51">$C$329*D$50/SUM($C$50:$H$50)</f>
        <v>2.5</v>
      </c>
      <c r="E333" s="52">
        <f t="shared" si="51"/>
        <v>2.5</v>
      </c>
      <c r="F333" s="52">
        <f t="shared" si="51"/>
        <v>5</v>
      </c>
      <c r="G333" s="52">
        <f t="shared" si="51"/>
        <v>2.5</v>
      </c>
      <c r="H333" s="52">
        <f t="shared" si="51"/>
        <v>2.5</v>
      </c>
      <c r="I333" s="52">
        <f>$I$329*I$50/SUM($I$50:$N$50)</f>
        <v>5</v>
      </c>
      <c r="J333" s="52">
        <f t="shared" ref="J333:N333" si="52">$I$329*J$50/SUM($I$50:$N$50)</f>
        <v>2.5</v>
      </c>
      <c r="K333" s="52">
        <f t="shared" si="52"/>
        <v>2.5</v>
      </c>
      <c r="L333" s="52">
        <f t="shared" si="52"/>
        <v>5</v>
      </c>
      <c r="M333" s="52">
        <f t="shared" si="52"/>
        <v>2.5</v>
      </c>
      <c r="N333" s="52">
        <f t="shared" si="52"/>
        <v>2.5</v>
      </c>
      <c r="O333" s="75">
        <f>SUM(C333:N333)</f>
        <v>40</v>
      </c>
    </row>
    <row r="334" spans="1:17" x14ac:dyDescent="0.3">
      <c r="A334" s="46" t="s">
        <v>69</v>
      </c>
      <c r="C334" s="67">
        <f>$O$334*C$50/$O$50</f>
        <v>45</v>
      </c>
      <c r="D334" s="67">
        <f t="shared" ref="D334:N334" si="53">$O$334*D$50/$O$50</f>
        <v>22.5</v>
      </c>
      <c r="E334" s="67">
        <f t="shared" si="53"/>
        <v>22.5</v>
      </c>
      <c r="F334" s="67">
        <f t="shared" si="53"/>
        <v>45</v>
      </c>
      <c r="G334" s="67">
        <f t="shared" si="53"/>
        <v>22.5</v>
      </c>
      <c r="H334" s="67">
        <f t="shared" si="53"/>
        <v>22.5</v>
      </c>
      <c r="I334" s="67">
        <f t="shared" si="53"/>
        <v>45</v>
      </c>
      <c r="J334" s="67">
        <f t="shared" si="53"/>
        <v>22.5</v>
      </c>
      <c r="K334" s="67">
        <f t="shared" si="53"/>
        <v>22.5</v>
      </c>
      <c r="L334" s="67">
        <f t="shared" si="53"/>
        <v>45</v>
      </c>
      <c r="M334" s="67">
        <f t="shared" si="53"/>
        <v>22.5</v>
      </c>
      <c r="N334" s="67">
        <f t="shared" si="53"/>
        <v>22.5</v>
      </c>
      <c r="O334" s="72">
        <f>O$50-O332</f>
        <v>360</v>
      </c>
    </row>
    <row r="336" spans="1:17" x14ac:dyDescent="0.3">
      <c r="A336" s="65" t="s">
        <v>109</v>
      </c>
      <c r="B336" s="4"/>
      <c r="D336" s="76" t="s">
        <v>155</v>
      </c>
      <c r="H336" s="42"/>
      <c r="K336" s="42"/>
      <c r="N336" s="42"/>
    </row>
    <row r="337" spans="1:17" x14ac:dyDescent="0.3">
      <c r="A337" s="43" t="s">
        <v>61</v>
      </c>
      <c r="C337" s="90">
        <v>1</v>
      </c>
      <c r="D337" s="90"/>
      <c r="E337" s="90"/>
      <c r="F337" s="90"/>
      <c r="G337" s="90"/>
      <c r="H337" s="90"/>
      <c r="I337" s="90">
        <v>1</v>
      </c>
      <c r="J337" s="90"/>
      <c r="K337" s="90"/>
      <c r="L337" s="90"/>
      <c r="M337" s="90"/>
      <c r="N337" s="87"/>
      <c r="O337" s="72"/>
    </row>
    <row r="338" spans="1:17" x14ac:dyDescent="0.3">
      <c r="A338" s="43" t="s">
        <v>62</v>
      </c>
      <c r="C338" s="90" t="s">
        <v>146</v>
      </c>
      <c r="D338" s="90"/>
      <c r="E338" s="90"/>
      <c r="F338" s="90"/>
      <c r="G338" s="90"/>
      <c r="H338" s="90"/>
      <c r="I338" s="90" t="s">
        <v>147</v>
      </c>
      <c r="J338" s="90"/>
      <c r="K338" s="90"/>
      <c r="L338" s="90"/>
      <c r="M338" s="90"/>
      <c r="N338" s="87"/>
      <c r="O338" s="73"/>
    </row>
    <row r="339" spans="1:17" x14ac:dyDescent="0.3">
      <c r="A339" s="43" t="s">
        <v>63</v>
      </c>
      <c r="C339" s="90">
        <v>1</v>
      </c>
      <c r="D339" s="90"/>
      <c r="E339" s="90"/>
      <c r="F339" s="90"/>
      <c r="G339" s="90"/>
      <c r="H339" s="90"/>
      <c r="I339" s="90">
        <v>1</v>
      </c>
      <c r="J339" s="90"/>
      <c r="K339" s="90"/>
      <c r="L339" s="90"/>
      <c r="M339" s="90"/>
      <c r="N339" s="90"/>
      <c r="O339" s="72"/>
    </row>
    <row r="340" spans="1:17" x14ac:dyDescent="0.3">
      <c r="A340" s="43" t="s">
        <v>64</v>
      </c>
      <c r="C340" s="86">
        <v>0</v>
      </c>
      <c r="D340" s="86"/>
      <c r="E340" s="86"/>
      <c r="F340" s="86"/>
      <c r="G340" s="86"/>
      <c r="H340" s="86"/>
      <c r="I340" s="86">
        <v>0</v>
      </c>
      <c r="J340" s="86"/>
      <c r="K340" s="86"/>
      <c r="L340" s="86"/>
      <c r="M340" s="86"/>
      <c r="N340" s="86"/>
      <c r="O340" s="72"/>
    </row>
    <row r="341" spans="1:17" x14ac:dyDescent="0.3">
      <c r="A341" s="44" t="s">
        <v>65</v>
      </c>
      <c r="C341" s="86">
        <f>MAX(0, SUM(C$50:H$50))</f>
        <v>200</v>
      </c>
      <c r="D341" s="86"/>
      <c r="E341" s="86"/>
      <c r="F341" s="86"/>
      <c r="G341" s="86"/>
      <c r="H341" s="86"/>
      <c r="I341" s="86">
        <f>MAX(0, SUM(I$50:N$50))</f>
        <v>200</v>
      </c>
      <c r="J341" s="86"/>
      <c r="K341" s="86"/>
      <c r="L341" s="86"/>
      <c r="M341" s="86"/>
      <c r="N341" s="86"/>
      <c r="O341" s="72"/>
      <c r="P341" s="6"/>
      <c r="Q341" s="6"/>
    </row>
    <row r="342" spans="1:17" x14ac:dyDescent="0.3">
      <c r="A342" s="43" t="s">
        <v>0</v>
      </c>
      <c r="C342" s="86">
        <v>0</v>
      </c>
      <c r="D342" s="86"/>
      <c r="E342" s="86"/>
      <c r="F342" s="86"/>
      <c r="G342" s="86"/>
      <c r="H342" s="86"/>
      <c r="I342" s="86">
        <v>0</v>
      </c>
      <c r="J342" s="86"/>
      <c r="K342" s="86"/>
      <c r="L342" s="86"/>
      <c r="M342" s="86"/>
      <c r="N342" s="86"/>
      <c r="O342" s="72"/>
      <c r="Q342" s="6"/>
    </row>
    <row r="343" spans="1:17" x14ac:dyDescent="0.3">
      <c r="A343" s="44" t="s">
        <v>66</v>
      </c>
      <c r="C343" s="86">
        <f>IF(C342=0, C341, MIN(C341, C342))</f>
        <v>200</v>
      </c>
      <c r="D343" s="86"/>
      <c r="E343" s="86"/>
      <c r="F343" s="86"/>
      <c r="G343" s="86"/>
      <c r="H343" s="86"/>
      <c r="I343" s="86">
        <f>IF(I342=0, I341, MIN(I341, I342))</f>
        <v>200</v>
      </c>
      <c r="J343" s="86"/>
      <c r="K343" s="86"/>
      <c r="L343" s="86"/>
      <c r="M343" s="86"/>
      <c r="N343" s="86"/>
      <c r="O343" s="72"/>
      <c r="P343" s="6"/>
      <c r="Q343" s="6"/>
    </row>
    <row r="344" spans="1:17" x14ac:dyDescent="0.3">
      <c r="A344" s="43" t="s">
        <v>71</v>
      </c>
      <c r="C344" s="88">
        <v>0.1</v>
      </c>
      <c r="D344" s="88"/>
      <c r="E344" s="88"/>
      <c r="F344" s="88"/>
      <c r="G344" s="88"/>
      <c r="H344" s="88"/>
      <c r="I344" s="88">
        <v>0.1</v>
      </c>
      <c r="J344" s="88"/>
      <c r="K344" s="88"/>
      <c r="L344" s="88"/>
      <c r="M344" s="88"/>
      <c r="N344" s="88"/>
      <c r="O344" s="74"/>
      <c r="Q344" s="6"/>
    </row>
    <row r="345" spans="1:17" ht="28.8" x14ac:dyDescent="0.3">
      <c r="A345" s="44" t="s">
        <v>72</v>
      </c>
      <c r="C345" s="86">
        <f>C343*C344</f>
        <v>20</v>
      </c>
      <c r="D345" s="86"/>
      <c r="E345" s="86"/>
      <c r="F345" s="86"/>
      <c r="G345" s="86"/>
      <c r="H345" s="86"/>
      <c r="I345" s="86">
        <f>I343*I344</f>
        <v>20</v>
      </c>
      <c r="J345" s="86"/>
      <c r="K345" s="86"/>
      <c r="L345" s="86"/>
      <c r="M345" s="86"/>
      <c r="N345" s="86"/>
      <c r="O345" s="72"/>
    </row>
    <row r="346" spans="1:17" x14ac:dyDescent="0.3">
      <c r="A346" s="43" t="s">
        <v>3</v>
      </c>
      <c r="N346" s="13"/>
      <c r="O346" s="72"/>
    </row>
    <row r="347" spans="1:17" x14ac:dyDescent="0.3">
      <c r="A347" s="43" t="s">
        <v>67</v>
      </c>
      <c r="N347" s="13"/>
      <c r="O347" s="72"/>
    </row>
    <row r="348" spans="1:17" ht="28.8" x14ac:dyDescent="0.3">
      <c r="A348" s="45" t="s">
        <v>74</v>
      </c>
      <c r="N348" s="13"/>
      <c r="O348" s="72">
        <f>SUM(C345:N345)</f>
        <v>40</v>
      </c>
      <c r="P348" s="6"/>
      <c r="Q348" s="6"/>
    </row>
    <row r="349" spans="1:17" x14ac:dyDescent="0.3">
      <c r="A349" s="44" t="s">
        <v>135</v>
      </c>
      <c r="C349" s="52">
        <f>$C$329*C$50/SUM($C$50:$H$50)</f>
        <v>5</v>
      </c>
      <c r="D349" s="52">
        <f t="shared" ref="D349:H349" si="54">$C$329*D$50/SUM($C$50:$H$50)</f>
        <v>2.5</v>
      </c>
      <c r="E349" s="52">
        <f t="shared" si="54"/>
        <v>2.5</v>
      </c>
      <c r="F349" s="52">
        <f t="shared" si="54"/>
        <v>5</v>
      </c>
      <c r="G349" s="52">
        <f t="shared" si="54"/>
        <v>2.5</v>
      </c>
      <c r="H349" s="52">
        <f t="shared" si="54"/>
        <v>2.5</v>
      </c>
      <c r="I349" s="52">
        <f>$I$329*I$50/SUM($I$50:$N$50)</f>
        <v>5</v>
      </c>
      <c r="J349" s="52">
        <f t="shared" ref="J349:N349" si="55">$I$329*J$50/SUM($I$50:$N$50)</f>
        <v>2.5</v>
      </c>
      <c r="K349" s="52">
        <f t="shared" si="55"/>
        <v>2.5</v>
      </c>
      <c r="L349" s="52">
        <f t="shared" si="55"/>
        <v>5</v>
      </c>
      <c r="M349" s="52">
        <f t="shared" si="55"/>
        <v>2.5</v>
      </c>
      <c r="N349" s="52">
        <f t="shared" si="55"/>
        <v>2.5</v>
      </c>
      <c r="O349" s="75">
        <f>SUM(C349:N349)</f>
        <v>40</v>
      </c>
    </row>
    <row r="350" spans="1:17" x14ac:dyDescent="0.3">
      <c r="A350" s="46" t="s">
        <v>69</v>
      </c>
      <c r="C350" s="67">
        <f>$O$334*C$50/$O$50</f>
        <v>45</v>
      </c>
      <c r="D350" s="67">
        <f t="shared" ref="D350:N350" si="56">$O$334*D$50/$O$50</f>
        <v>22.5</v>
      </c>
      <c r="E350" s="67">
        <f t="shared" si="56"/>
        <v>22.5</v>
      </c>
      <c r="F350" s="67">
        <f t="shared" si="56"/>
        <v>45</v>
      </c>
      <c r="G350" s="67">
        <f t="shared" si="56"/>
        <v>22.5</v>
      </c>
      <c r="H350" s="67">
        <f t="shared" si="56"/>
        <v>22.5</v>
      </c>
      <c r="I350" s="67">
        <f t="shared" si="56"/>
        <v>45</v>
      </c>
      <c r="J350" s="67">
        <f t="shared" si="56"/>
        <v>22.5</v>
      </c>
      <c r="K350" s="67">
        <f t="shared" si="56"/>
        <v>22.5</v>
      </c>
      <c r="L350" s="67">
        <f t="shared" si="56"/>
        <v>45</v>
      </c>
      <c r="M350" s="67">
        <f t="shared" si="56"/>
        <v>22.5</v>
      </c>
      <c r="N350" s="67">
        <f t="shared" si="56"/>
        <v>22.5</v>
      </c>
      <c r="O350" s="72">
        <f>O$50-O348</f>
        <v>360</v>
      </c>
    </row>
    <row r="352" spans="1:17" x14ac:dyDescent="0.3">
      <c r="A352" s="65" t="s">
        <v>110</v>
      </c>
      <c r="B352" s="4"/>
      <c r="C352" s="78" t="s">
        <v>157</v>
      </c>
      <c r="D352" s="2"/>
      <c r="H352" s="42"/>
      <c r="K352" s="42"/>
      <c r="N352" s="42"/>
    </row>
    <row r="353" spans="1:17" x14ac:dyDescent="0.3">
      <c r="A353" s="43" t="s">
        <v>61</v>
      </c>
      <c r="C353" s="2">
        <v>1</v>
      </c>
      <c r="D353" s="2">
        <v>1</v>
      </c>
      <c r="E353" s="2"/>
      <c r="F353" s="2">
        <v>1</v>
      </c>
      <c r="G353" s="2">
        <v>1</v>
      </c>
      <c r="H353" s="2"/>
      <c r="I353" s="2">
        <v>1</v>
      </c>
      <c r="J353" s="2">
        <v>1</v>
      </c>
      <c r="K353" s="2"/>
      <c r="L353" s="2">
        <v>1</v>
      </c>
      <c r="M353" s="2">
        <v>1</v>
      </c>
      <c r="N353" s="81"/>
      <c r="O353" s="72"/>
    </row>
    <row r="354" spans="1:17" x14ac:dyDescent="0.3">
      <c r="A354" s="43" t="s">
        <v>62</v>
      </c>
      <c r="C354" s="2" t="s">
        <v>139</v>
      </c>
      <c r="D354" s="2" t="s">
        <v>139</v>
      </c>
      <c r="E354" s="2"/>
      <c r="F354" s="2" t="s">
        <v>140</v>
      </c>
      <c r="G354" s="2" t="s">
        <v>140</v>
      </c>
      <c r="H354" s="2"/>
      <c r="I354" s="2" t="s">
        <v>141</v>
      </c>
      <c r="J354" s="2" t="s">
        <v>141</v>
      </c>
      <c r="K354" s="2"/>
      <c r="L354" s="2" t="s">
        <v>141</v>
      </c>
      <c r="M354" s="2" t="s">
        <v>141</v>
      </c>
      <c r="N354" s="81"/>
      <c r="O354" s="73"/>
    </row>
    <row r="355" spans="1:17" x14ac:dyDescent="0.3">
      <c r="A355" s="43" t="s">
        <v>63</v>
      </c>
      <c r="C355" s="2">
        <v>1</v>
      </c>
      <c r="D355" s="2">
        <v>2</v>
      </c>
      <c r="E355" s="2"/>
      <c r="F355" s="2">
        <v>1</v>
      </c>
      <c r="G355" s="2">
        <v>2</v>
      </c>
      <c r="H355" s="2"/>
      <c r="I355" s="2">
        <v>1</v>
      </c>
      <c r="J355" s="2">
        <v>2</v>
      </c>
      <c r="K355" s="2"/>
      <c r="L355" s="2">
        <v>1</v>
      </c>
      <c r="M355" s="2">
        <v>2</v>
      </c>
      <c r="N355" s="2"/>
      <c r="O355" s="72"/>
    </row>
    <row r="356" spans="1:17" x14ac:dyDescent="0.3">
      <c r="A356" s="43" t="s">
        <v>64</v>
      </c>
      <c r="C356" s="6">
        <v>0</v>
      </c>
      <c r="D356" s="6">
        <v>0</v>
      </c>
      <c r="E356" s="6"/>
      <c r="F356" s="6">
        <v>0</v>
      </c>
      <c r="G356" s="6">
        <v>0</v>
      </c>
      <c r="H356" s="6"/>
      <c r="I356" s="6">
        <v>0</v>
      </c>
      <c r="J356" s="6">
        <v>0</v>
      </c>
      <c r="K356" s="6"/>
      <c r="L356" s="6">
        <v>0</v>
      </c>
      <c r="M356" s="6">
        <v>0</v>
      </c>
      <c r="N356" s="6"/>
      <c r="O356" s="72"/>
    </row>
    <row r="357" spans="1:17" x14ac:dyDescent="0.3">
      <c r="A357" s="44" t="s">
        <v>65</v>
      </c>
      <c r="C357" s="6">
        <f>MAX(0, SUM(C$50:E$50))</f>
        <v>100</v>
      </c>
      <c r="D357" s="6">
        <f>MAX(0, SUM(C$50:E$50))</f>
        <v>100</v>
      </c>
      <c r="E357" s="6"/>
      <c r="F357" s="6">
        <f>MAX(0, SUM(F$50:H$50))</f>
        <v>100</v>
      </c>
      <c r="G357" s="6">
        <f>MAX(0, SUM(F$50:H$50))</f>
        <v>100</v>
      </c>
      <c r="H357" s="6"/>
      <c r="I357" s="6">
        <f>MAX(0, SUM(I$50:K$50))</f>
        <v>100</v>
      </c>
      <c r="J357" s="6">
        <f>MAX(0, SUM(I$50:K$50))</f>
        <v>100</v>
      </c>
      <c r="K357" s="6"/>
      <c r="L357" s="6">
        <f>MAX(0, SUM(L$50:N$50))</f>
        <v>100</v>
      </c>
      <c r="M357" s="6">
        <f>MAX(0, SUM(L$50:N$50))</f>
        <v>100</v>
      </c>
      <c r="N357" s="6"/>
      <c r="O357" s="72"/>
      <c r="P357" s="6"/>
      <c r="Q357" s="6"/>
    </row>
    <row r="358" spans="1:17" x14ac:dyDescent="0.3">
      <c r="A358" s="43" t="s">
        <v>0</v>
      </c>
      <c r="C358" s="6">
        <v>0</v>
      </c>
      <c r="D358" s="6">
        <v>0</v>
      </c>
      <c r="E358" s="6"/>
      <c r="F358" s="6">
        <v>0</v>
      </c>
      <c r="G358" s="6">
        <v>0</v>
      </c>
      <c r="H358" s="6"/>
      <c r="I358" s="6">
        <v>0</v>
      </c>
      <c r="J358" s="6">
        <v>0</v>
      </c>
      <c r="K358" s="6"/>
      <c r="L358" s="6">
        <v>0</v>
      </c>
      <c r="M358" s="6">
        <v>0</v>
      </c>
      <c r="N358" s="6"/>
      <c r="O358" s="72"/>
      <c r="Q358" s="6"/>
    </row>
    <row r="359" spans="1:17" x14ac:dyDescent="0.3">
      <c r="A359" s="44" t="s">
        <v>66</v>
      </c>
      <c r="C359" s="6">
        <f>C357</f>
        <v>100</v>
      </c>
      <c r="D359" s="6">
        <f>D357</f>
        <v>100</v>
      </c>
      <c r="E359" s="6"/>
      <c r="F359" s="6">
        <f>F357</f>
        <v>100</v>
      </c>
      <c r="G359" s="6">
        <f>G357</f>
        <v>100</v>
      </c>
      <c r="H359" s="6"/>
      <c r="I359" s="6">
        <f>I357</f>
        <v>100</v>
      </c>
      <c r="J359" s="6">
        <f>J357</f>
        <v>100</v>
      </c>
      <c r="K359" s="6"/>
      <c r="L359" s="6">
        <f>L357</f>
        <v>100</v>
      </c>
      <c r="M359" s="6">
        <f>M357</f>
        <v>100</v>
      </c>
      <c r="N359" s="6"/>
      <c r="O359" s="72"/>
      <c r="P359" s="6"/>
      <c r="Q359" s="6"/>
    </row>
    <row r="360" spans="1:17" x14ac:dyDescent="0.3">
      <c r="A360" s="43" t="s">
        <v>71</v>
      </c>
      <c r="C360" s="80">
        <v>0.1</v>
      </c>
      <c r="D360" s="80">
        <v>0.2</v>
      </c>
      <c r="E360" s="80"/>
      <c r="F360" s="80">
        <v>0.1</v>
      </c>
      <c r="G360" s="80">
        <v>0.2</v>
      </c>
      <c r="H360" s="80"/>
      <c r="I360" s="80">
        <v>0.1</v>
      </c>
      <c r="J360" s="80">
        <v>0.2</v>
      </c>
      <c r="K360" s="80"/>
      <c r="L360" s="80">
        <v>0.1</v>
      </c>
      <c r="M360" s="80">
        <v>0.2</v>
      </c>
      <c r="N360" s="82"/>
      <c r="O360" s="74"/>
      <c r="Q360" s="6"/>
    </row>
    <row r="361" spans="1:17" ht="28.8" x14ac:dyDescent="0.3">
      <c r="A361" s="44" t="s">
        <v>72</v>
      </c>
      <c r="C361" s="6">
        <f>C360*C359</f>
        <v>10</v>
      </c>
      <c r="D361" s="6">
        <f>D360*D359</f>
        <v>20</v>
      </c>
      <c r="E361" s="6"/>
      <c r="F361" s="6">
        <f t="shared" ref="F361:G361" si="57">F360*F359</f>
        <v>10</v>
      </c>
      <c r="G361" s="6">
        <f t="shared" si="57"/>
        <v>20</v>
      </c>
      <c r="H361" s="6"/>
      <c r="I361" s="6">
        <f t="shared" ref="I361:J361" si="58">I360*I359</f>
        <v>10</v>
      </c>
      <c r="J361" s="6">
        <f t="shared" si="58"/>
        <v>20</v>
      </c>
      <c r="K361" s="6"/>
      <c r="L361" s="6">
        <f t="shared" ref="L361:M361" si="59">L360*L359</f>
        <v>10</v>
      </c>
      <c r="M361" s="6">
        <f t="shared" si="59"/>
        <v>20</v>
      </c>
      <c r="N361" s="81"/>
      <c r="O361" s="72"/>
    </row>
    <row r="362" spans="1:17" x14ac:dyDescent="0.3">
      <c r="A362" s="43" t="s">
        <v>3</v>
      </c>
      <c r="N362" s="13"/>
      <c r="O362" s="72"/>
    </row>
    <row r="363" spans="1:17" x14ac:dyDescent="0.3">
      <c r="A363" s="43" t="s">
        <v>67</v>
      </c>
      <c r="N363" s="13"/>
      <c r="O363" s="74"/>
    </row>
    <row r="364" spans="1:17" ht="28.8" x14ac:dyDescent="0.3">
      <c r="A364" s="45" t="s">
        <v>74</v>
      </c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72">
        <f>SUM(C361:M361)</f>
        <v>120</v>
      </c>
      <c r="P364" s="6"/>
      <c r="Q364" s="6"/>
    </row>
    <row r="365" spans="1:17" x14ac:dyDescent="0.3">
      <c r="A365" s="45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2"/>
      <c r="P365" s="6"/>
      <c r="Q365" s="6"/>
    </row>
    <row r="366" spans="1:17" x14ac:dyDescent="0.3">
      <c r="A366" s="44" t="s">
        <v>75</v>
      </c>
      <c r="C366" s="52">
        <f>$C$361*C$50/SUM($C$50:$E$50)</f>
        <v>5</v>
      </c>
      <c r="D366" s="52">
        <f t="shared" ref="D366:E366" si="60">$C$361*D$50/SUM($C$50:$E$50)</f>
        <v>2.5</v>
      </c>
      <c r="E366" s="52">
        <f t="shared" si="60"/>
        <v>2.5</v>
      </c>
      <c r="F366" s="52">
        <f>$F$361*F$50/SUM($C$50:$E$50)</f>
        <v>5</v>
      </c>
      <c r="G366" s="52">
        <f t="shared" ref="G366:H366" si="61">$F$361*G$50/SUM($C$50:$E$50)</f>
        <v>2.5</v>
      </c>
      <c r="H366" s="52">
        <f t="shared" si="61"/>
        <v>2.5</v>
      </c>
      <c r="I366" s="52">
        <f>$I$361*I$50/SUM($C$50:$E$50)</f>
        <v>5</v>
      </c>
      <c r="J366" s="52">
        <f t="shared" ref="J366:K366" si="62">$I$361*J$50/SUM($C$50:$E$50)</f>
        <v>2.5</v>
      </c>
      <c r="K366" s="52">
        <f t="shared" si="62"/>
        <v>2.5</v>
      </c>
      <c r="L366" s="52">
        <f>$L$361*L$50/SUM($C$50:$E$50)</f>
        <v>5</v>
      </c>
      <c r="M366" s="52">
        <f t="shared" ref="M366:N366" si="63">$L$361*M$50/SUM($C$50:$E$50)</f>
        <v>2.5</v>
      </c>
      <c r="N366" s="52">
        <f t="shared" si="63"/>
        <v>2.5</v>
      </c>
      <c r="O366" s="75">
        <f t="shared" ref="O366" si="64">SUM(C366:N366)</f>
        <v>40</v>
      </c>
      <c r="P366" s="6"/>
      <c r="Q366" s="6"/>
    </row>
    <row r="367" spans="1:17" x14ac:dyDescent="0.3">
      <c r="A367" s="44" t="s">
        <v>76</v>
      </c>
      <c r="C367" s="52">
        <f>$D$361*C$50/SUM($C$50:$E$50)</f>
        <v>10</v>
      </c>
      <c r="D367" s="52">
        <f t="shared" ref="D367:E367" si="65">$D$361*D$50/SUM($C$50:$E$50)</f>
        <v>5</v>
      </c>
      <c r="E367" s="52">
        <f t="shared" si="65"/>
        <v>5</v>
      </c>
      <c r="F367" s="52">
        <f>$G$361*F$50/SUM($C$50:$E$50)</f>
        <v>10</v>
      </c>
      <c r="G367" s="52">
        <f t="shared" ref="G367:H367" si="66">$G$361*G$50/SUM($C$50:$E$50)</f>
        <v>5</v>
      </c>
      <c r="H367" s="52">
        <f t="shared" si="66"/>
        <v>5</v>
      </c>
      <c r="I367" s="52">
        <f>$J$361*I$50/SUM($C$50:$E$50)</f>
        <v>10</v>
      </c>
      <c r="J367" s="52">
        <f t="shared" ref="J367:K367" si="67">$J$361*J$50/SUM($C$50:$E$50)</f>
        <v>5</v>
      </c>
      <c r="K367" s="52">
        <f t="shared" si="67"/>
        <v>5</v>
      </c>
      <c r="L367" s="52">
        <f>$M$361*L$50/SUM($C$50:$E$50)</f>
        <v>10</v>
      </c>
      <c r="M367" s="52">
        <f t="shared" ref="M367:N367" si="68">$M$361*M$50/SUM($C$50:$E$50)</f>
        <v>5</v>
      </c>
      <c r="N367" s="52">
        <f t="shared" si="68"/>
        <v>5</v>
      </c>
      <c r="O367" s="75">
        <f>SUM(C367:N367)</f>
        <v>80</v>
      </c>
    </row>
    <row r="368" spans="1:17" x14ac:dyDescent="0.3">
      <c r="A368" s="46" t="s">
        <v>69</v>
      </c>
      <c r="C368" s="67">
        <f>$O$368*C$50/$O$50</f>
        <v>35</v>
      </c>
      <c r="D368" s="67">
        <f t="shared" ref="D368:N368" si="69">$O$368*D$50/$O$50</f>
        <v>17.5</v>
      </c>
      <c r="E368" s="67">
        <f t="shared" si="69"/>
        <v>17.5</v>
      </c>
      <c r="F368" s="67">
        <f t="shared" si="69"/>
        <v>35</v>
      </c>
      <c r="G368" s="67">
        <f t="shared" si="69"/>
        <v>17.5</v>
      </c>
      <c r="H368" s="67">
        <f t="shared" si="69"/>
        <v>17.5</v>
      </c>
      <c r="I368" s="67">
        <f t="shared" si="69"/>
        <v>35</v>
      </c>
      <c r="J368" s="67">
        <f t="shared" si="69"/>
        <v>17.5</v>
      </c>
      <c r="K368" s="67">
        <f t="shared" si="69"/>
        <v>17.5</v>
      </c>
      <c r="L368" s="67">
        <f t="shared" si="69"/>
        <v>35</v>
      </c>
      <c r="M368" s="67">
        <f t="shared" si="69"/>
        <v>17.5</v>
      </c>
      <c r="N368" s="67">
        <f t="shared" si="69"/>
        <v>17.5</v>
      </c>
      <c r="O368" s="72">
        <f>O$50-O364</f>
        <v>280</v>
      </c>
    </row>
    <row r="370" spans="1:17" x14ac:dyDescent="0.3">
      <c r="A370" s="65" t="s">
        <v>165</v>
      </c>
      <c r="B370" s="4"/>
      <c r="D370" s="76" t="s">
        <v>166</v>
      </c>
      <c r="H370" s="42"/>
      <c r="K370" s="42"/>
      <c r="N370" s="42"/>
    </row>
    <row r="371" spans="1:17" x14ac:dyDescent="0.3">
      <c r="A371" s="43" t="s">
        <v>61</v>
      </c>
      <c r="C371" s="90">
        <v>1</v>
      </c>
      <c r="D371" s="90"/>
      <c r="E371" s="90"/>
      <c r="F371" s="90"/>
      <c r="G371" s="90"/>
      <c r="H371" s="90"/>
      <c r="I371" s="90">
        <v>1</v>
      </c>
      <c r="J371" s="90"/>
      <c r="K371" s="90"/>
      <c r="L371" s="90"/>
      <c r="M371" s="90"/>
      <c r="N371" s="87"/>
      <c r="O371" s="72"/>
    </row>
    <row r="372" spans="1:17" x14ac:dyDescent="0.3">
      <c r="A372" s="43" t="s">
        <v>62</v>
      </c>
      <c r="C372" s="90" t="s">
        <v>146</v>
      </c>
      <c r="D372" s="90"/>
      <c r="E372" s="90"/>
      <c r="F372" s="90"/>
      <c r="G372" s="90"/>
      <c r="H372" s="90"/>
      <c r="I372" s="90" t="s">
        <v>147</v>
      </c>
      <c r="J372" s="90"/>
      <c r="K372" s="90"/>
      <c r="L372" s="90"/>
      <c r="M372" s="90"/>
      <c r="N372" s="87"/>
      <c r="O372" s="73"/>
    </row>
    <row r="373" spans="1:17" x14ac:dyDescent="0.3">
      <c r="A373" s="43" t="s">
        <v>63</v>
      </c>
      <c r="C373" s="90">
        <v>1</v>
      </c>
      <c r="D373" s="90"/>
      <c r="E373" s="90"/>
      <c r="F373" s="90"/>
      <c r="G373" s="90"/>
      <c r="H373" s="90"/>
      <c r="I373" s="90">
        <v>1</v>
      </c>
      <c r="J373" s="90"/>
      <c r="K373" s="90"/>
      <c r="L373" s="90"/>
      <c r="M373" s="90"/>
      <c r="N373" s="90"/>
      <c r="O373" s="72"/>
    </row>
    <row r="374" spans="1:17" x14ac:dyDescent="0.3">
      <c r="A374" s="43" t="s">
        <v>71</v>
      </c>
      <c r="C374" s="88">
        <v>0.5</v>
      </c>
      <c r="D374" s="88"/>
      <c r="E374" s="88"/>
      <c r="F374" s="88"/>
      <c r="G374" s="88"/>
      <c r="H374" s="88"/>
      <c r="I374" s="88">
        <v>0.5</v>
      </c>
      <c r="J374" s="88"/>
      <c r="K374" s="88"/>
      <c r="L374" s="88"/>
      <c r="M374" s="88"/>
      <c r="N374" s="88"/>
      <c r="O374" s="72"/>
    </row>
    <row r="375" spans="1:17" x14ac:dyDescent="0.3">
      <c r="A375" s="44" t="s">
        <v>163</v>
      </c>
      <c r="C375" s="86">
        <f>SUM(C$50:H$50)*C374</f>
        <v>100</v>
      </c>
      <c r="D375" s="86"/>
      <c r="E375" s="86"/>
      <c r="F375" s="86"/>
      <c r="G375" s="86"/>
      <c r="H375" s="86"/>
      <c r="I375" s="86">
        <f>SUM(I$50:N$50)*I374</f>
        <v>100</v>
      </c>
      <c r="J375" s="86"/>
      <c r="K375" s="86"/>
      <c r="L375" s="86"/>
      <c r="M375" s="86"/>
      <c r="N375" s="86"/>
      <c r="O375" s="72">
        <f>SUM(C375:N375)</f>
        <v>200</v>
      </c>
      <c r="P375" s="6"/>
      <c r="Q375" s="6"/>
    </row>
    <row r="376" spans="1:17" x14ac:dyDescent="0.3">
      <c r="A376" s="43" t="s">
        <v>67</v>
      </c>
      <c r="N376" s="13"/>
      <c r="O376" s="72"/>
    </row>
    <row r="377" spans="1:17" x14ac:dyDescent="0.3">
      <c r="A377" s="43" t="s">
        <v>161</v>
      </c>
      <c r="N377" s="13"/>
      <c r="O377" s="83">
        <v>0.8</v>
      </c>
    </row>
    <row r="378" spans="1:17" ht="28.8" x14ac:dyDescent="0.3">
      <c r="A378" s="45" t="s">
        <v>164</v>
      </c>
      <c r="C378" s="90">
        <f>O$378*C375/$O375</f>
        <v>80</v>
      </c>
      <c r="D378" s="90"/>
      <c r="E378" s="90"/>
      <c r="F378" s="90"/>
      <c r="G378" s="90"/>
      <c r="H378" s="90"/>
      <c r="I378" s="90">
        <f>O$378*I375/$O375</f>
        <v>80</v>
      </c>
      <c r="J378" s="90"/>
      <c r="K378" s="90"/>
      <c r="L378" s="90"/>
      <c r="M378" s="90"/>
      <c r="N378" s="90"/>
      <c r="O378" s="72">
        <f>O377*O375</f>
        <v>160</v>
      </c>
      <c r="P378" s="6"/>
      <c r="Q378" s="6"/>
    </row>
    <row r="379" spans="1:17" x14ac:dyDescent="0.3">
      <c r="A379" s="44" t="s">
        <v>135</v>
      </c>
      <c r="C379" s="52">
        <f>$C378*C$50/SUM($C$50:$H$50)</f>
        <v>20</v>
      </c>
      <c r="D379" s="52">
        <f t="shared" ref="D379:H379" si="70">$C378*D$50/SUM($C$50:$H$50)</f>
        <v>10</v>
      </c>
      <c r="E379" s="52">
        <f t="shared" si="70"/>
        <v>10</v>
      </c>
      <c r="F379" s="52">
        <f t="shared" si="70"/>
        <v>20</v>
      </c>
      <c r="G379" s="52">
        <f t="shared" si="70"/>
        <v>10</v>
      </c>
      <c r="H379" s="52">
        <f t="shared" si="70"/>
        <v>10</v>
      </c>
      <c r="I379" s="52">
        <f>$I378*I$50/SUM($C$50:$H$50)</f>
        <v>20</v>
      </c>
      <c r="J379" s="52">
        <f t="shared" ref="J379:N379" si="71">$I378*J$50/SUM($C$50:$H$50)</f>
        <v>10</v>
      </c>
      <c r="K379" s="52">
        <f t="shared" si="71"/>
        <v>10</v>
      </c>
      <c r="L379" s="52">
        <f t="shared" si="71"/>
        <v>20</v>
      </c>
      <c r="M379" s="52">
        <f t="shared" si="71"/>
        <v>10</v>
      </c>
      <c r="N379" s="52">
        <f t="shared" si="71"/>
        <v>10</v>
      </c>
      <c r="O379" s="75">
        <f>SUM(C379:N379)</f>
        <v>160</v>
      </c>
    </row>
    <row r="380" spans="1:17" x14ac:dyDescent="0.3">
      <c r="A380" s="46" t="s">
        <v>69</v>
      </c>
      <c r="C380" s="67">
        <f>$O380*C$50/$O$50</f>
        <v>30</v>
      </c>
      <c r="D380" s="67">
        <f t="shared" ref="D380:N380" si="72">$O380*D$50/$O$50</f>
        <v>15</v>
      </c>
      <c r="E380" s="67">
        <f t="shared" si="72"/>
        <v>15</v>
      </c>
      <c r="F380" s="67">
        <f t="shared" si="72"/>
        <v>30</v>
      </c>
      <c r="G380" s="67">
        <f t="shared" si="72"/>
        <v>15</v>
      </c>
      <c r="H380" s="67">
        <f t="shared" si="72"/>
        <v>15</v>
      </c>
      <c r="I380" s="67">
        <f t="shared" si="72"/>
        <v>30</v>
      </c>
      <c r="J380" s="67">
        <f t="shared" si="72"/>
        <v>15</v>
      </c>
      <c r="K380" s="67">
        <f t="shared" si="72"/>
        <v>15</v>
      </c>
      <c r="L380" s="67">
        <f t="shared" si="72"/>
        <v>30</v>
      </c>
      <c r="M380" s="67">
        <f t="shared" si="72"/>
        <v>15</v>
      </c>
      <c r="N380" s="67">
        <f t="shared" si="72"/>
        <v>15</v>
      </c>
      <c r="O380" s="72">
        <f>O$50-O378</f>
        <v>240</v>
      </c>
    </row>
    <row r="382" spans="1:17" x14ac:dyDescent="0.3">
      <c r="A382" s="65" t="s">
        <v>168</v>
      </c>
      <c r="B382" s="4"/>
      <c r="D382" s="76" t="s">
        <v>167</v>
      </c>
      <c r="H382" s="42"/>
      <c r="K382" s="42"/>
      <c r="N382" s="42"/>
    </row>
    <row r="383" spans="1:17" x14ac:dyDescent="0.3">
      <c r="A383" s="43" t="s">
        <v>61</v>
      </c>
      <c r="C383" s="90">
        <v>1</v>
      </c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87"/>
      <c r="O383" s="72"/>
    </row>
    <row r="384" spans="1:17" x14ac:dyDescent="0.3">
      <c r="A384" s="43" t="s">
        <v>62</v>
      </c>
      <c r="C384" s="90" t="s">
        <v>146</v>
      </c>
      <c r="D384" s="90"/>
      <c r="E384" s="90"/>
      <c r="F384" s="90"/>
      <c r="G384" s="90"/>
      <c r="H384" s="90"/>
      <c r="I384" s="90" t="s">
        <v>147</v>
      </c>
      <c r="J384" s="90"/>
      <c r="K384" s="90"/>
      <c r="L384" s="90"/>
      <c r="M384" s="90"/>
      <c r="N384" s="87"/>
      <c r="O384" s="73"/>
    </row>
    <row r="385" spans="1:17" x14ac:dyDescent="0.3">
      <c r="A385" s="43" t="s">
        <v>63</v>
      </c>
      <c r="C385" s="90">
        <v>1</v>
      </c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72"/>
    </row>
    <row r="386" spans="1:17" x14ac:dyDescent="0.3">
      <c r="A386" s="43" t="s">
        <v>71</v>
      </c>
      <c r="C386" s="88">
        <v>0.5</v>
      </c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72"/>
    </row>
    <row r="387" spans="1:17" x14ac:dyDescent="0.3">
      <c r="A387" s="44" t="s">
        <v>163</v>
      </c>
      <c r="C387" s="86">
        <f>SUM(C$50:H$50)*C386</f>
        <v>100</v>
      </c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72">
        <f>SUM(C387:N387)</f>
        <v>100</v>
      </c>
      <c r="P387" s="6"/>
      <c r="Q387" s="6"/>
    </row>
    <row r="388" spans="1:17" x14ac:dyDescent="0.3">
      <c r="A388" s="43" t="s">
        <v>67</v>
      </c>
      <c r="N388" s="13"/>
      <c r="O388" s="72"/>
    </row>
    <row r="389" spans="1:17" x14ac:dyDescent="0.3">
      <c r="A389" s="43" t="s">
        <v>161</v>
      </c>
      <c r="C389" s="91">
        <v>0.8</v>
      </c>
      <c r="D389" s="90"/>
      <c r="E389" s="90"/>
      <c r="F389" s="90"/>
      <c r="G389" s="90"/>
      <c r="H389" s="90"/>
      <c r="N389" s="13"/>
      <c r="O389" s="83">
        <v>0.8</v>
      </c>
    </row>
    <row r="390" spans="1:17" ht="28.8" x14ac:dyDescent="0.3">
      <c r="A390" s="45" t="s">
        <v>164</v>
      </c>
      <c r="C390" s="90">
        <f>C389*C387</f>
        <v>80</v>
      </c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72">
        <f>SUM(C390:N390)</f>
        <v>80</v>
      </c>
      <c r="P390" s="6"/>
      <c r="Q390" s="6"/>
    </row>
    <row r="391" spans="1:17" x14ac:dyDescent="0.3">
      <c r="A391" s="44" t="s">
        <v>135</v>
      </c>
      <c r="C391" s="52">
        <f>$C390*C$50/SUM($C$50:$H$50)</f>
        <v>20</v>
      </c>
      <c r="D391" s="52">
        <f t="shared" ref="D391" si="73">$C390*D$50/SUM($C$50:$H$50)</f>
        <v>10</v>
      </c>
      <c r="E391" s="52">
        <f t="shared" ref="E391" si="74">$C390*E$50/SUM($C$50:$H$50)</f>
        <v>10</v>
      </c>
      <c r="F391" s="52">
        <f t="shared" ref="F391" si="75">$C390*F$50/SUM($C$50:$H$50)</f>
        <v>20</v>
      </c>
      <c r="G391" s="52">
        <f t="shared" ref="G391" si="76">$C390*G$50/SUM($C$50:$H$50)</f>
        <v>10</v>
      </c>
      <c r="H391" s="52">
        <f t="shared" ref="H391" si="77">$C390*H$50/SUM($C$50:$H$50)</f>
        <v>10</v>
      </c>
      <c r="I391" s="52">
        <f>$I390*I$50/SUM($I$50:$N$50)</f>
        <v>0</v>
      </c>
      <c r="J391" s="52">
        <f t="shared" ref="J391" si="78">$I390*J$50/SUM($C$50:$H$50)</f>
        <v>0</v>
      </c>
      <c r="K391" s="52">
        <f t="shared" ref="K391" si="79">$I390*K$50/SUM($C$50:$H$50)</f>
        <v>0</v>
      </c>
      <c r="L391" s="52">
        <f t="shared" ref="L391" si="80">$I390*L$50/SUM($C$50:$H$50)</f>
        <v>0</v>
      </c>
      <c r="M391" s="52">
        <f t="shared" ref="M391" si="81">$I390*M$50/SUM($C$50:$H$50)</f>
        <v>0</v>
      </c>
      <c r="N391" s="52">
        <f t="shared" ref="N391" si="82">$I390*N$50/SUM($C$50:$H$50)</f>
        <v>0</v>
      </c>
      <c r="O391" s="84">
        <f>SUM(C391:N391)</f>
        <v>80</v>
      </c>
    </row>
    <row r="392" spans="1:17" x14ac:dyDescent="0.3">
      <c r="A392" s="46" t="s">
        <v>69</v>
      </c>
      <c r="C392" s="67">
        <f>($O392-$C390)*C$50/$O$50</f>
        <v>30</v>
      </c>
      <c r="D392" s="67">
        <f t="shared" ref="D392:H392" si="83">($O392-$C390)*D$50/$O$50</f>
        <v>15</v>
      </c>
      <c r="E392" s="67">
        <f t="shared" si="83"/>
        <v>15</v>
      </c>
      <c r="F392" s="67">
        <f t="shared" si="83"/>
        <v>30</v>
      </c>
      <c r="G392" s="67">
        <f t="shared" si="83"/>
        <v>15</v>
      </c>
      <c r="H392" s="67">
        <f t="shared" si="83"/>
        <v>15</v>
      </c>
      <c r="I392" s="67">
        <f>I$50</f>
        <v>50</v>
      </c>
      <c r="J392" s="67">
        <f t="shared" ref="J392:N392" si="84">J$50</f>
        <v>25</v>
      </c>
      <c r="K392" s="67">
        <f t="shared" si="84"/>
        <v>25</v>
      </c>
      <c r="L392" s="67">
        <f t="shared" si="84"/>
        <v>50</v>
      </c>
      <c r="M392" s="67">
        <f t="shared" si="84"/>
        <v>25</v>
      </c>
      <c r="N392" s="67">
        <f t="shared" si="84"/>
        <v>25</v>
      </c>
      <c r="O392" s="72">
        <f>O$50-O390</f>
        <v>320</v>
      </c>
    </row>
    <row r="394" spans="1:17" x14ac:dyDescent="0.3">
      <c r="A394" s="65" t="s">
        <v>172</v>
      </c>
      <c r="B394" s="78" t="s">
        <v>177</v>
      </c>
      <c r="D394" s="2"/>
      <c r="H394" s="42"/>
      <c r="K394" s="42"/>
      <c r="N394" s="42"/>
    </row>
    <row r="395" spans="1:17" x14ac:dyDescent="0.3">
      <c r="A395" s="43" t="s">
        <v>61</v>
      </c>
      <c r="C395" s="90">
        <v>1</v>
      </c>
      <c r="D395" s="90"/>
      <c r="E395" s="90"/>
      <c r="F395" s="90"/>
      <c r="G395" s="90"/>
      <c r="H395" s="90"/>
      <c r="I395" s="90">
        <v>1</v>
      </c>
      <c r="J395" s="90"/>
      <c r="K395" s="90"/>
      <c r="L395" s="90"/>
      <c r="M395" s="90"/>
      <c r="N395" s="87"/>
      <c r="O395" s="72"/>
    </row>
    <row r="396" spans="1:17" x14ac:dyDescent="0.3">
      <c r="A396" s="43" t="s">
        <v>62</v>
      </c>
      <c r="C396" s="90" t="s">
        <v>146</v>
      </c>
      <c r="D396" s="90"/>
      <c r="E396" s="90"/>
      <c r="F396" s="90"/>
      <c r="G396" s="90"/>
      <c r="H396" s="90"/>
      <c r="I396" s="90" t="s">
        <v>147</v>
      </c>
      <c r="J396" s="90"/>
      <c r="K396" s="90"/>
      <c r="L396" s="90"/>
      <c r="M396" s="90"/>
      <c r="N396" s="87"/>
      <c r="O396" s="73"/>
    </row>
    <row r="397" spans="1:17" x14ac:dyDescent="0.3">
      <c r="A397" s="43" t="s">
        <v>63</v>
      </c>
      <c r="C397" s="90">
        <v>1</v>
      </c>
      <c r="D397" s="90"/>
      <c r="E397" s="90"/>
      <c r="F397" s="90"/>
      <c r="G397" s="90"/>
      <c r="H397" s="90"/>
      <c r="I397" s="90">
        <v>1</v>
      </c>
      <c r="J397" s="90"/>
      <c r="K397" s="90"/>
      <c r="L397" s="90"/>
      <c r="M397" s="90"/>
      <c r="N397" s="90"/>
      <c r="O397" s="72"/>
    </row>
    <row r="398" spans="1:17" x14ac:dyDescent="0.3">
      <c r="A398" s="43" t="s">
        <v>71</v>
      </c>
      <c r="C398" s="88">
        <v>0.5</v>
      </c>
      <c r="D398" s="88"/>
      <c r="E398" s="88"/>
      <c r="F398" s="88"/>
      <c r="G398" s="88"/>
      <c r="H398" s="88"/>
      <c r="I398" s="88">
        <v>0.5</v>
      </c>
      <c r="J398" s="88"/>
      <c r="K398" s="88"/>
      <c r="L398" s="88"/>
      <c r="M398" s="88"/>
      <c r="N398" s="88"/>
      <c r="O398" s="72"/>
    </row>
    <row r="399" spans="1:17" x14ac:dyDescent="0.3">
      <c r="A399" s="44" t="s">
        <v>163</v>
      </c>
      <c r="C399" s="86">
        <f>SUM(C$50:H$50)*C398</f>
        <v>100</v>
      </c>
      <c r="D399" s="86"/>
      <c r="E399" s="86"/>
      <c r="F399" s="86"/>
      <c r="G399" s="86"/>
      <c r="H399" s="86"/>
      <c r="I399" s="86">
        <f>SUM(I$50:N$50)*I398</f>
        <v>100</v>
      </c>
      <c r="J399" s="86"/>
      <c r="K399" s="86"/>
      <c r="L399" s="86"/>
      <c r="M399" s="86"/>
      <c r="N399" s="86"/>
      <c r="O399" s="72"/>
      <c r="P399" s="6"/>
      <c r="Q399" s="6"/>
    </row>
    <row r="400" spans="1:17" x14ac:dyDescent="0.3">
      <c r="A400" s="43" t="s">
        <v>0</v>
      </c>
      <c r="C400" s="86">
        <v>50</v>
      </c>
      <c r="D400" s="86"/>
      <c r="E400" s="86"/>
      <c r="F400" s="86"/>
      <c r="G400" s="86"/>
      <c r="H400" s="86"/>
      <c r="I400" s="86">
        <v>50</v>
      </c>
      <c r="J400" s="86"/>
      <c r="K400" s="86"/>
      <c r="L400" s="86"/>
      <c r="M400" s="86"/>
      <c r="N400" s="86"/>
      <c r="O400" s="72"/>
      <c r="Q400" s="6"/>
    </row>
    <row r="401" spans="1:17" x14ac:dyDescent="0.3">
      <c r="A401" s="44" t="s">
        <v>176</v>
      </c>
      <c r="C401" s="86">
        <f>IF(C400=0, C399, MIN(C399, C400))</f>
        <v>50</v>
      </c>
      <c r="D401" s="86"/>
      <c r="E401" s="86"/>
      <c r="F401" s="86"/>
      <c r="G401" s="86"/>
      <c r="H401" s="86"/>
      <c r="I401" s="86">
        <f>IF(I400=0, I399, MIN(I399, I400))</f>
        <v>50</v>
      </c>
      <c r="J401" s="86"/>
      <c r="K401" s="86"/>
      <c r="L401" s="86"/>
      <c r="M401" s="86"/>
      <c r="N401" s="86"/>
      <c r="O401" s="72">
        <f>SUM(C401:N401)</f>
        <v>100</v>
      </c>
      <c r="P401" s="6"/>
      <c r="Q401" s="6"/>
    </row>
    <row r="402" spans="1:17" x14ac:dyDescent="0.3">
      <c r="A402" s="43" t="s">
        <v>67</v>
      </c>
      <c r="N402" s="13"/>
      <c r="O402" s="72">
        <v>90</v>
      </c>
    </row>
    <row r="403" spans="1:17" x14ac:dyDescent="0.3">
      <c r="A403" s="43" t="s">
        <v>161</v>
      </c>
      <c r="N403" s="13"/>
      <c r="O403" s="83">
        <v>0.8</v>
      </c>
    </row>
    <row r="404" spans="1:17" ht="28.8" x14ac:dyDescent="0.3">
      <c r="A404" s="45" t="s">
        <v>164</v>
      </c>
      <c r="C404" s="90">
        <f>O$404*C401/$O401</f>
        <v>36</v>
      </c>
      <c r="D404" s="90"/>
      <c r="E404" s="90"/>
      <c r="F404" s="90"/>
      <c r="G404" s="90"/>
      <c r="H404" s="90"/>
      <c r="I404" s="90">
        <f>O$404*I401/$O401</f>
        <v>36</v>
      </c>
      <c r="J404" s="90"/>
      <c r="K404" s="90"/>
      <c r="L404" s="90"/>
      <c r="M404" s="90"/>
      <c r="N404" s="90"/>
      <c r="O404" s="72">
        <f>O403*MIN(O401,O402)</f>
        <v>72</v>
      </c>
      <c r="P404" s="6"/>
      <c r="Q404" s="6"/>
    </row>
    <row r="405" spans="1:17" x14ac:dyDescent="0.3">
      <c r="A405" s="44" t="s">
        <v>135</v>
      </c>
      <c r="C405" s="52">
        <f>$C404*C$50/SUM($C$50:$H$50)</f>
        <v>9</v>
      </c>
      <c r="D405" s="52">
        <f t="shared" ref="D405:H405" si="85">$C404*D$50/SUM($C$50:$H$50)</f>
        <v>4.5</v>
      </c>
      <c r="E405" s="52">
        <f t="shared" si="85"/>
        <v>4.5</v>
      </c>
      <c r="F405" s="52">
        <f t="shared" si="85"/>
        <v>9</v>
      </c>
      <c r="G405" s="52">
        <f t="shared" si="85"/>
        <v>4.5</v>
      </c>
      <c r="H405" s="52">
        <f t="shared" si="85"/>
        <v>4.5</v>
      </c>
      <c r="I405" s="52">
        <f>$I404*I$50/SUM($C$50:$H$50)</f>
        <v>9</v>
      </c>
      <c r="J405" s="52">
        <f t="shared" ref="J405:N405" si="86">$I404*J$50/SUM($C$50:$H$50)</f>
        <v>4.5</v>
      </c>
      <c r="K405" s="52">
        <f t="shared" si="86"/>
        <v>4.5</v>
      </c>
      <c r="L405" s="52">
        <f t="shared" si="86"/>
        <v>9</v>
      </c>
      <c r="M405" s="52">
        <f t="shared" si="86"/>
        <v>4.5</v>
      </c>
      <c r="N405" s="52">
        <f t="shared" si="86"/>
        <v>4.5</v>
      </c>
      <c r="O405" s="75">
        <f>SUM(C405:N405)</f>
        <v>72</v>
      </c>
    </row>
    <row r="406" spans="1:17" x14ac:dyDescent="0.3">
      <c r="A406" s="46" t="s">
        <v>69</v>
      </c>
      <c r="C406" s="67">
        <f>$O406*C$50/$O$50</f>
        <v>41</v>
      </c>
      <c r="D406" s="67">
        <f t="shared" ref="D406:N406" si="87">$O406*D$50/$O$50</f>
        <v>20.5</v>
      </c>
      <c r="E406" s="67">
        <f t="shared" si="87"/>
        <v>20.5</v>
      </c>
      <c r="F406" s="67">
        <f t="shared" si="87"/>
        <v>41</v>
      </c>
      <c r="G406" s="67">
        <f t="shared" si="87"/>
        <v>20.5</v>
      </c>
      <c r="H406" s="67">
        <f t="shared" si="87"/>
        <v>20.5</v>
      </c>
      <c r="I406" s="67">
        <f t="shared" si="87"/>
        <v>41</v>
      </c>
      <c r="J406" s="67">
        <f t="shared" si="87"/>
        <v>20.5</v>
      </c>
      <c r="K406" s="67">
        <f t="shared" si="87"/>
        <v>20.5</v>
      </c>
      <c r="L406" s="67">
        <f t="shared" si="87"/>
        <v>41</v>
      </c>
      <c r="M406" s="67">
        <f t="shared" si="87"/>
        <v>20.5</v>
      </c>
      <c r="N406" s="67">
        <f t="shared" si="87"/>
        <v>20.5</v>
      </c>
      <c r="O406" s="72">
        <f>O$50-O404</f>
        <v>328</v>
      </c>
    </row>
    <row r="408" spans="1:17" x14ac:dyDescent="0.3">
      <c r="A408" s="65" t="s">
        <v>173</v>
      </c>
      <c r="B408" s="78" t="s">
        <v>178</v>
      </c>
      <c r="D408" s="2"/>
      <c r="H408" s="42"/>
      <c r="K408" s="42"/>
      <c r="N408" s="42"/>
    </row>
    <row r="409" spans="1:17" x14ac:dyDescent="0.3">
      <c r="A409" s="43" t="s">
        <v>61</v>
      </c>
      <c r="C409" s="90">
        <v>1</v>
      </c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87"/>
      <c r="O409" s="72"/>
    </row>
    <row r="410" spans="1:17" x14ac:dyDescent="0.3">
      <c r="A410" s="43" t="s">
        <v>62</v>
      </c>
      <c r="C410" s="90" t="s">
        <v>146</v>
      </c>
      <c r="D410" s="90"/>
      <c r="E410" s="90"/>
      <c r="F410" s="90"/>
      <c r="G410" s="90"/>
      <c r="H410" s="90"/>
      <c r="I410" s="90" t="s">
        <v>147</v>
      </c>
      <c r="J410" s="90"/>
      <c r="K410" s="90"/>
      <c r="L410" s="90"/>
      <c r="M410" s="90"/>
      <c r="N410" s="87"/>
      <c r="O410" s="73"/>
    </row>
    <row r="411" spans="1:17" x14ac:dyDescent="0.3">
      <c r="A411" s="43" t="s">
        <v>63</v>
      </c>
      <c r="C411" s="90">
        <v>1</v>
      </c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72"/>
    </row>
    <row r="412" spans="1:17" x14ac:dyDescent="0.3">
      <c r="A412" s="43" t="s">
        <v>71</v>
      </c>
      <c r="C412" s="88">
        <v>0.5</v>
      </c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72"/>
    </row>
    <row r="413" spans="1:17" x14ac:dyDescent="0.3">
      <c r="A413" s="44" t="s">
        <v>163</v>
      </c>
      <c r="C413" s="86">
        <f>SUM(C$50:H$50)*C412</f>
        <v>100</v>
      </c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72">
        <f>SUM(C413:N413)</f>
        <v>100</v>
      </c>
      <c r="P413" s="6"/>
      <c r="Q413" s="6"/>
    </row>
    <row r="414" spans="1:17" x14ac:dyDescent="0.3">
      <c r="A414" s="43" t="s">
        <v>0</v>
      </c>
      <c r="C414" s="86">
        <v>50</v>
      </c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72"/>
      <c r="Q414" s="6"/>
    </row>
    <row r="415" spans="1:17" x14ac:dyDescent="0.3">
      <c r="A415" s="44" t="s">
        <v>176</v>
      </c>
      <c r="C415" s="86">
        <f>IF(C414=0, C413, MIN(C413, C414))</f>
        <v>50</v>
      </c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72"/>
      <c r="P415" s="6"/>
      <c r="Q415" s="6"/>
    </row>
    <row r="416" spans="1:17" x14ac:dyDescent="0.3">
      <c r="A416" s="43" t="s">
        <v>67</v>
      </c>
      <c r="C416" s="86">
        <v>40</v>
      </c>
      <c r="D416" s="86"/>
      <c r="E416" s="86"/>
      <c r="F416" s="86"/>
      <c r="G416" s="86"/>
      <c r="H416" s="86"/>
      <c r="N416" s="13"/>
      <c r="O416" s="72"/>
    </row>
    <row r="417" spans="1:17" x14ac:dyDescent="0.3">
      <c r="A417" s="43" t="s">
        <v>161</v>
      </c>
      <c r="C417" s="91">
        <v>0.8</v>
      </c>
      <c r="D417" s="90"/>
      <c r="E417" s="90"/>
      <c r="F417" s="90"/>
      <c r="G417" s="90"/>
      <c r="H417" s="90"/>
      <c r="N417" s="13"/>
      <c r="O417" s="83">
        <v>0.8</v>
      </c>
    </row>
    <row r="418" spans="1:17" ht="28.8" x14ac:dyDescent="0.3">
      <c r="A418" s="45" t="s">
        <v>164</v>
      </c>
      <c r="C418" s="90">
        <f>C417*C416</f>
        <v>32</v>
      </c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72">
        <f>SUM(C418:N418)</f>
        <v>32</v>
      </c>
      <c r="P418" s="6"/>
      <c r="Q418" s="6"/>
    </row>
    <row r="419" spans="1:17" x14ac:dyDescent="0.3">
      <c r="A419" s="44" t="s">
        <v>135</v>
      </c>
      <c r="C419" s="52">
        <f>$C418*C$50/SUM($C$50:$H$50)</f>
        <v>8</v>
      </c>
      <c r="D419" s="52">
        <f t="shared" ref="D419:H419" si="88">$C418*D$50/SUM($C$50:$H$50)</f>
        <v>4</v>
      </c>
      <c r="E419" s="52">
        <f t="shared" si="88"/>
        <v>4</v>
      </c>
      <c r="F419" s="52">
        <f t="shared" si="88"/>
        <v>8</v>
      </c>
      <c r="G419" s="52">
        <f t="shared" si="88"/>
        <v>4</v>
      </c>
      <c r="H419" s="52">
        <f t="shared" si="88"/>
        <v>4</v>
      </c>
      <c r="I419" s="52">
        <f>$I418*I$50/SUM($I$50:$N$50)</f>
        <v>0</v>
      </c>
      <c r="J419" s="52">
        <f t="shared" ref="J419:N419" si="89">$I418*J$50/SUM($C$50:$H$50)</f>
        <v>0</v>
      </c>
      <c r="K419" s="52">
        <f t="shared" si="89"/>
        <v>0</v>
      </c>
      <c r="L419" s="52">
        <f t="shared" si="89"/>
        <v>0</v>
      </c>
      <c r="M419" s="52">
        <f t="shared" si="89"/>
        <v>0</v>
      </c>
      <c r="N419" s="52">
        <f t="shared" si="89"/>
        <v>0</v>
      </c>
      <c r="O419" s="84">
        <f>SUM(C419:N419)</f>
        <v>32</v>
      </c>
    </row>
    <row r="420" spans="1:17" x14ac:dyDescent="0.3">
      <c r="A420" s="46" t="s">
        <v>69</v>
      </c>
      <c r="C420" s="67">
        <f>($O420-$C418)*C$50/$O$50</f>
        <v>42</v>
      </c>
      <c r="D420" s="67">
        <f t="shared" ref="D420:H420" si="90">($O420-$C418)*D$50/$O$50</f>
        <v>21</v>
      </c>
      <c r="E420" s="67">
        <f t="shared" si="90"/>
        <v>21</v>
      </c>
      <c r="F420" s="67">
        <f t="shared" si="90"/>
        <v>42</v>
      </c>
      <c r="G420" s="67">
        <f t="shared" si="90"/>
        <v>21</v>
      </c>
      <c r="H420" s="67">
        <f t="shared" si="90"/>
        <v>21</v>
      </c>
      <c r="I420" s="67">
        <f>I$50</f>
        <v>50</v>
      </c>
      <c r="J420" s="67">
        <f t="shared" ref="J420:N420" si="91">J$50</f>
        <v>25</v>
      </c>
      <c r="K420" s="67">
        <f t="shared" si="91"/>
        <v>25</v>
      </c>
      <c r="L420" s="67">
        <f t="shared" si="91"/>
        <v>50</v>
      </c>
      <c r="M420" s="67">
        <f t="shared" si="91"/>
        <v>25</v>
      </c>
      <c r="N420" s="67">
        <f t="shared" si="91"/>
        <v>25</v>
      </c>
      <c r="O420" s="72">
        <f>O$50-O418</f>
        <v>368</v>
      </c>
    </row>
    <row r="422" spans="1:17" x14ac:dyDescent="0.3">
      <c r="A422" s="65" t="s">
        <v>181</v>
      </c>
      <c r="B422" s="78" t="s">
        <v>183</v>
      </c>
      <c r="D422" s="2"/>
      <c r="H422" s="42"/>
      <c r="K422" s="42"/>
      <c r="N422" s="42"/>
    </row>
    <row r="423" spans="1:17" x14ac:dyDescent="0.3">
      <c r="A423" s="43" t="s">
        <v>61</v>
      </c>
      <c r="C423" s="90">
        <v>1</v>
      </c>
      <c r="D423" s="90"/>
      <c r="E423" s="86"/>
      <c r="F423" s="90">
        <v>1</v>
      </c>
      <c r="G423" s="90"/>
      <c r="H423" s="86"/>
      <c r="I423" s="90">
        <v>1</v>
      </c>
      <c r="J423" s="90"/>
      <c r="K423" s="86"/>
      <c r="L423" s="90">
        <v>1</v>
      </c>
      <c r="M423" s="90"/>
      <c r="N423" s="86"/>
      <c r="O423" s="72"/>
    </row>
    <row r="424" spans="1:17" x14ac:dyDescent="0.3">
      <c r="A424" s="43" t="s">
        <v>62</v>
      </c>
      <c r="C424" s="90" t="s">
        <v>139</v>
      </c>
      <c r="D424" s="90"/>
      <c r="E424" s="86"/>
      <c r="F424" s="90" t="s">
        <v>140</v>
      </c>
      <c r="G424" s="90"/>
      <c r="H424" s="86"/>
      <c r="I424" s="90" t="s">
        <v>141</v>
      </c>
      <c r="J424" s="90"/>
      <c r="K424" s="86"/>
      <c r="L424" s="90" t="s">
        <v>142</v>
      </c>
      <c r="M424" s="90"/>
      <c r="N424" s="86"/>
      <c r="O424" s="73"/>
    </row>
    <row r="425" spans="1:17" x14ac:dyDescent="0.3">
      <c r="A425" s="43" t="s">
        <v>63</v>
      </c>
      <c r="C425" s="90">
        <v>1</v>
      </c>
      <c r="D425" s="90"/>
      <c r="E425" s="86"/>
      <c r="F425" s="90">
        <v>1</v>
      </c>
      <c r="G425" s="90"/>
      <c r="H425" s="86"/>
      <c r="I425" s="90">
        <v>1</v>
      </c>
      <c r="J425" s="90"/>
      <c r="K425" s="86"/>
      <c r="L425" s="90">
        <v>1</v>
      </c>
      <c r="M425" s="90"/>
      <c r="N425" s="86"/>
      <c r="O425" s="72"/>
    </row>
    <row r="426" spans="1:17" x14ac:dyDescent="0.3">
      <c r="A426" s="43" t="s">
        <v>64</v>
      </c>
      <c r="C426" s="86">
        <v>0</v>
      </c>
      <c r="D426" s="86"/>
      <c r="E426" s="86"/>
      <c r="F426" s="86">
        <v>0</v>
      </c>
      <c r="G426" s="86"/>
      <c r="H426" s="86"/>
      <c r="I426" s="86">
        <v>0</v>
      </c>
      <c r="J426" s="86"/>
      <c r="K426" s="86"/>
      <c r="L426" s="86">
        <v>0</v>
      </c>
      <c r="M426" s="86"/>
      <c r="N426" s="86"/>
      <c r="O426" s="72"/>
    </row>
    <row r="427" spans="1:17" x14ac:dyDescent="0.3">
      <c r="A427" s="44" t="s">
        <v>65</v>
      </c>
      <c r="C427" s="86">
        <f>MAX(0, SUM(C$50:E$50))</f>
        <v>100</v>
      </c>
      <c r="D427" s="86"/>
      <c r="E427" s="86"/>
      <c r="F427" s="86">
        <f>MAX(0, SUM(F$50:H$50))</f>
        <v>100</v>
      </c>
      <c r="G427" s="86"/>
      <c r="H427" s="86"/>
      <c r="I427" s="86">
        <f>MAX(0, SUM(I$50:K$50))</f>
        <v>100</v>
      </c>
      <c r="J427" s="86"/>
      <c r="K427" s="86"/>
      <c r="L427" s="86">
        <f>MAX(0, SUM(L$50:N$50))</f>
        <v>100</v>
      </c>
      <c r="M427" s="86"/>
      <c r="N427" s="86"/>
      <c r="O427" s="72"/>
      <c r="P427" s="6"/>
      <c r="Q427" s="6"/>
    </row>
    <row r="428" spans="1:17" x14ac:dyDescent="0.3">
      <c r="A428" s="43" t="s">
        <v>0</v>
      </c>
      <c r="C428" s="86">
        <v>0</v>
      </c>
      <c r="D428" s="86"/>
      <c r="E428" s="86"/>
      <c r="F428" s="86">
        <v>0</v>
      </c>
      <c r="G428" s="86"/>
      <c r="H428" s="86"/>
      <c r="I428" s="86">
        <v>0</v>
      </c>
      <c r="J428" s="86"/>
      <c r="K428" s="86"/>
      <c r="L428" s="86">
        <v>0</v>
      </c>
      <c r="M428" s="86"/>
      <c r="N428" s="86"/>
      <c r="O428" s="72"/>
      <c r="Q428" s="6"/>
    </row>
    <row r="429" spans="1:17" x14ac:dyDescent="0.3">
      <c r="A429" s="44" t="s">
        <v>66</v>
      </c>
      <c r="C429" s="86">
        <f>C427</f>
        <v>100</v>
      </c>
      <c r="D429" s="86"/>
      <c r="E429" s="86"/>
      <c r="F429" s="86">
        <f>F427</f>
        <v>100</v>
      </c>
      <c r="G429" s="86"/>
      <c r="H429" s="86"/>
      <c r="I429" s="86">
        <f>I427</f>
        <v>100</v>
      </c>
      <c r="J429" s="86"/>
      <c r="K429" s="86"/>
      <c r="L429" s="86">
        <f>L427</f>
        <v>100</v>
      </c>
      <c r="M429" s="86"/>
      <c r="N429" s="86"/>
      <c r="O429" s="72"/>
      <c r="P429" s="6"/>
      <c r="Q429" s="6"/>
    </row>
    <row r="430" spans="1:17" x14ac:dyDescent="0.3">
      <c r="A430" s="43" t="s">
        <v>71</v>
      </c>
      <c r="C430" s="88">
        <v>0.1</v>
      </c>
      <c r="D430" s="88"/>
      <c r="E430" s="88"/>
      <c r="F430" s="88">
        <v>0.1</v>
      </c>
      <c r="G430" s="88"/>
      <c r="H430" s="88"/>
      <c r="I430" s="88">
        <v>0.1</v>
      </c>
      <c r="J430" s="88"/>
      <c r="K430" s="88"/>
      <c r="L430" s="88">
        <v>0.1</v>
      </c>
      <c r="M430" s="88"/>
      <c r="N430" s="89"/>
      <c r="O430" s="74"/>
      <c r="Q430" s="6"/>
    </row>
    <row r="431" spans="1:17" ht="28.8" x14ac:dyDescent="0.3">
      <c r="A431" s="44" t="s">
        <v>72</v>
      </c>
      <c r="C431" s="86">
        <f>C430*C429</f>
        <v>10</v>
      </c>
      <c r="D431" s="86"/>
      <c r="E431" s="86"/>
      <c r="F431" s="86">
        <f t="shared" ref="F431" si="92">F430*F429</f>
        <v>10</v>
      </c>
      <c r="G431" s="86"/>
      <c r="H431" s="86"/>
      <c r="I431" s="86">
        <f t="shared" ref="I431" si="93">I430*I429</f>
        <v>10</v>
      </c>
      <c r="J431" s="86"/>
      <c r="K431" s="86"/>
      <c r="L431" s="86">
        <f t="shared" ref="L431" si="94">L430*L429</f>
        <v>10</v>
      </c>
      <c r="M431" s="86"/>
      <c r="N431" s="87"/>
      <c r="O431" s="72"/>
    </row>
    <row r="432" spans="1:17" x14ac:dyDescent="0.3">
      <c r="A432" s="43" t="s">
        <v>3</v>
      </c>
      <c r="N432" s="13"/>
      <c r="O432" s="72"/>
    </row>
    <row r="433" spans="1:17" x14ac:dyDescent="0.3">
      <c r="A433" s="43" t="s">
        <v>67</v>
      </c>
      <c r="N433" s="13"/>
      <c r="O433" s="72"/>
    </row>
    <row r="434" spans="1:17" x14ac:dyDescent="0.3">
      <c r="A434" s="43" t="s">
        <v>161</v>
      </c>
      <c r="N434" s="13"/>
      <c r="O434" s="83">
        <v>0.8</v>
      </c>
    </row>
    <row r="435" spans="1:17" ht="28.2" customHeight="1" x14ac:dyDescent="0.3">
      <c r="A435" s="45" t="s">
        <v>185</v>
      </c>
      <c r="C435" s="86">
        <f>C431*$O$434</f>
        <v>8</v>
      </c>
      <c r="D435" s="86"/>
      <c r="E435" s="86"/>
      <c r="F435" s="86">
        <f>F431*$O$434</f>
        <v>8</v>
      </c>
      <c r="G435" s="86"/>
      <c r="H435" s="86"/>
      <c r="I435" s="86">
        <f>I431*$O$434</f>
        <v>8</v>
      </c>
      <c r="J435" s="86"/>
      <c r="K435" s="86"/>
      <c r="L435" s="86">
        <f>L431*$O$434</f>
        <v>8</v>
      </c>
      <c r="M435" s="86"/>
      <c r="N435" s="86"/>
      <c r="O435" s="72">
        <f>SUM(C431:N431)</f>
        <v>40</v>
      </c>
      <c r="P435" s="6"/>
      <c r="Q435" s="6"/>
    </row>
    <row r="436" spans="1:17" x14ac:dyDescent="0.3">
      <c r="A436" s="44" t="s">
        <v>75</v>
      </c>
      <c r="C436" s="52">
        <f>$C435*C$50/SUM($C$50:$E$50)</f>
        <v>4</v>
      </c>
      <c r="D436" s="52">
        <f t="shared" ref="D436:E436" si="95">$C435*D$50/SUM($C$50:$E$50)</f>
        <v>2</v>
      </c>
      <c r="E436" s="52">
        <f t="shared" si="95"/>
        <v>2</v>
      </c>
      <c r="F436" s="52">
        <f>$F435*F$50/SUM($F$50:$H$50)</f>
        <v>4</v>
      </c>
      <c r="G436" s="52">
        <f t="shared" ref="G436:H436" si="96">$F435*G$50/SUM($F$50:$H$50)</f>
        <v>2</v>
      </c>
      <c r="H436" s="52">
        <f t="shared" si="96"/>
        <v>2</v>
      </c>
      <c r="I436" s="52">
        <f>$I435*I$50/SUM($I$50:$K$50)</f>
        <v>4</v>
      </c>
      <c r="J436" s="52">
        <f t="shared" ref="J436:K436" si="97">$I435*J$50/SUM($I$50:$K$50)</f>
        <v>2</v>
      </c>
      <c r="K436" s="52">
        <f t="shared" si="97"/>
        <v>2</v>
      </c>
      <c r="L436" s="52">
        <f>$L435*L$50/SUM($L$50:$N$50)</f>
        <v>4</v>
      </c>
      <c r="M436" s="52">
        <f t="shared" ref="M436:N436" si="98">$L435*M$50/SUM($L$50:$N$50)</f>
        <v>2</v>
      </c>
      <c r="N436" s="52">
        <f t="shared" si="98"/>
        <v>2</v>
      </c>
      <c r="O436" s="75">
        <f>SUM(C436:N436)</f>
        <v>32</v>
      </c>
    </row>
    <row r="437" spans="1:17" x14ac:dyDescent="0.3">
      <c r="A437" s="46" t="s">
        <v>69</v>
      </c>
      <c r="C437" s="67">
        <f>$O$437*C$50/$O$50</f>
        <v>46</v>
      </c>
      <c r="D437" s="67">
        <f t="shared" ref="D437:N437" si="99">$O$437*D$50/$O$50</f>
        <v>23</v>
      </c>
      <c r="E437" s="67">
        <f t="shared" si="99"/>
        <v>23</v>
      </c>
      <c r="F437" s="67">
        <f t="shared" si="99"/>
        <v>46</v>
      </c>
      <c r="G437" s="67">
        <f t="shared" si="99"/>
        <v>23</v>
      </c>
      <c r="H437" s="67">
        <f t="shared" si="99"/>
        <v>23</v>
      </c>
      <c r="I437" s="67">
        <f t="shared" si="99"/>
        <v>46</v>
      </c>
      <c r="J437" s="67">
        <f t="shared" si="99"/>
        <v>23</v>
      </c>
      <c r="K437" s="67">
        <f t="shared" si="99"/>
        <v>23</v>
      </c>
      <c r="L437" s="67">
        <f t="shared" si="99"/>
        <v>46</v>
      </c>
      <c r="M437" s="67">
        <f t="shared" si="99"/>
        <v>23</v>
      </c>
      <c r="N437" s="67">
        <f t="shared" si="99"/>
        <v>23</v>
      </c>
      <c r="O437" s="72">
        <f>$O$50-O436</f>
        <v>368</v>
      </c>
    </row>
    <row r="439" spans="1:17" x14ac:dyDescent="0.3">
      <c r="A439" s="65" t="s">
        <v>182</v>
      </c>
      <c r="B439" s="78" t="s">
        <v>184</v>
      </c>
      <c r="D439" s="2"/>
      <c r="H439" s="42"/>
      <c r="K439" s="42"/>
      <c r="N439" s="42"/>
    </row>
    <row r="440" spans="1:17" x14ac:dyDescent="0.3">
      <c r="A440" s="43" t="s">
        <v>61</v>
      </c>
      <c r="C440" s="90">
        <v>1</v>
      </c>
      <c r="D440" s="90"/>
      <c r="E440" s="86"/>
      <c r="F440" s="90">
        <v>1</v>
      </c>
      <c r="G440" s="90"/>
      <c r="H440" s="86"/>
      <c r="I440" s="90">
        <v>1</v>
      </c>
      <c r="J440" s="90"/>
      <c r="K440" s="86"/>
      <c r="L440" s="90">
        <v>1</v>
      </c>
      <c r="M440" s="90"/>
      <c r="N440" s="86"/>
      <c r="O440" s="72"/>
    </row>
    <row r="441" spans="1:17" x14ac:dyDescent="0.3">
      <c r="A441" s="43" t="s">
        <v>62</v>
      </c>
      <c r="C441" s="90" t="s">
        <v>139</v>
      </c>
      <c r="D441" s="90"/>
      <c r="E441" s="86"/>
      <c r="F441" s="90" t="s">
        <v>140</v>
      </c>
      <c r="G441" s="90"/>
      <c r="H441" s="86"/>
      <c r="I441" s="90" t="s">
        <v>141</v>
      </c>
      <c r="J441" s="90"/>
      <c r="K441" s="86"/>
      <c r="L441" s="90" t="s">
        <v>142</v>
      </c>
      <c r="M441" s="90"/>
      <c r="N441" s="86"/>
      <c r="O441" s="73"/>
    </row>
    <row r="442" spans="1:17" x14ac:dyDescent="0.3">
      <c r="A442" s="43" t="s">
        <v>63</v>
      </c>
      <c r="C442" s="90">
        <v>1</v>
      </c>
      <c r="D442" s="90"/>
      <c r="E442" s="86"/>
      <c r="F442" s="90">
        <v>1</v>
      </c>
      <c r="G442" s="90"/>
      <c r="H442" s="86"/>
      <c r="I442" s="90">
        <v>1</v>
      </c>
      <c r="J442" s="90"/>
      <c r="K442" s="86"/>
      <c r="L442" s="90">
        <v>1</v>
      </c>
      <c r="M442" s="90"/>
      <c r="N442" s="86"/>
      <c r="O442" s="72"/>
    </row>
    <row r="443" spans="1:17" x14ac:dyDescent="0.3">
      <c r="A443" s="43" t="s">
        <v>64</v>
      </c>
      <c r="C443" s="86">
        <v>0</v>
      </c>
      <c r="D443" s="86"/>
      <c r="E443" s="86"/>
      <c r="F443" s="86">
        <v>0</v>
      </c>
      <c r="G443" s="86"/>
      <c r="H443" s="86"/>
      <c r="I443" s="86">
        <v>0</v>
      </c>
      <c r="J443" s="86"/>
      <c r="K443" s="86"/>
      <c r="L443" s="86">
        <v>0</v>
      </c>
      <c r="M443" s="86"/>
      <c r="N443" s="86"/>
      <c r="O443" s="72"/>
    </row>
    <row r="444" spans="1:17" x14ac:dyDescent="0.3">
      <c r="A444" s="44" t="s">
        <v>65</v>
      </c>
      <c r="C444" s="86">
        <f>MAX(0, SUM(C$50:E$50))</f>
        <v>100</v>
      </c>
      <c r="D444" s="86"/>
      <c r="E444" s="86"/>
      <c r="F444" s="86">
        <f>MAX(0, SUM(F$50:H$50))</f>
        <v>100</v>
      </c>
      <c r="G444" s="86"/>
      <c r="H444" s="86"/>
      <c r="I444" s="86">
        <f>MAX(0, SUM(I$50:K$50))</f>
        <v>100</v>
      </c>
      <c r="J444" s="86"/>
      <c r="K444" s="86"/>
      <c r="L444" s="86">
        <f>MAX(0, SUM(L$50:N$50))</f>
        <v>100</v>
      </c>
      <c r="M444" s="86"/>
      <c r="N444" s="86"/>
      <c r="O444" s="72"/>
      <c r="P444" s="6"/>
      <c r="Q444" s="6"/>
    </row>
    <row r="445" spans="1:17" x14ac:dyDescent="0.3">
      <c r="A445" s="43" t="s">
        <v>0</v>
      </c>
      <c r="C445" s="86">
        <v>0</v>
      </c>
      <c r="D445" s="86"/>
      <c r="E445" s="86"/>
      <c r="F445" s="86">
        <v>0</v>
      </c>
      <c r="G445" s="86"/>
      <c r="H445" s="86"/>
      <c r="I445" s="86">
        <v>0</v>
      </c>
      <c r="J445" s="86"/>
      <c r="K445" s="86"/>
      <c r="L445" s="86">
        <v>0</v>
      </c>
      <c r="M445" s="86"/>
      <c r="N445" s="86"/>
      <c r="O445" s="72"/>
      <c r="Q445" s="6"/>
    </row>
    <row r="446" spans="1:17" x14ac:dyDescent="0.3">
      <c r="A446" s="44" t="s">
        <v>66</v>
      </c>
      <c r="C446" s="86">
        <f>C444</f>
        <v>100</v>
      </c>
      <c r="D446" s="86"/>
      <c r="E446" s="86"/>
      <c r="F446" s="86">
        <f>F444</f>
        <v>100</v>
      </c>
      <c r="G446" s="86"/>
      <c r="H446" s="86"/>
      <c r="I446" s="86">
        <f>I444</f>
        <v>100</v>
      </c>
      <c r="J446" s="86"/>
      <c r="K446" s="86"/>
      <c r="L446" s="86">
        <f>L444</f>
        <v>100</v>
      </c>
      <c r="M446" s="86"/>
      <c r="N446" s="86"/>
      <c r="O446" s="72"/>
      <c r="P446" s="6"/>
      <c r="Q446" s="6"/>
    </row>
    <row r="447" spans="1:17" x14ac:dyDescent="0.3">
      <c r="A447" s="43" t="s">
        <v>71</v>
      </c>
      <c r="C447" s="88">
        <v>0.1</v>
      </c>
      <c r="D447" s="88"/>
      <c r="E447" s="88"/>
      <c r="F447" s="88">
        <v>0.1</v>
      </c>
      <c r="G447" s="88"/>
      <c r="H447" s="88"/>
      <c r="I447" s="88">
        <v>0.1</v>
      </c>
      <c r="J447" s="88"/>
      <c r="K447" s="88"/>
      <c r="L447" s="88">
        <v>0.1</v>
      </c>
      <c r="M447" s="88"/>
      <c r="N447" s="89"/>
      <c r="O447" s="74"/>
      <c r="Q447" s="6"/>
    </row>
    <row r="448" spans="1:17" ht="28.8" x14ac:dyDescent="0.3">
      <c r="A448" s="44" t="s">
        <v>72</v>
      </c>
      <c r="C448" s="86">
        <f>C447*C446</f>
        <v>10</v>
      </c>
      <c r="D448" s="86"/>
      <c r="E448" s="86"/>
      <c r="F448" s="86">
        <f t="shared" ref="F448" si="100">F447*F446</f>
        <v>10</v>
      </c>
      <c r="G448" s="86"/>
      <c r="H448" s="86"/>
      <c r="I448" s="86">
        <f t="shared" ref="I448" si="101">I447*I446</f>
        <v>10</v>
      </c>
      <c r="J448" s="86"/>
      <c r="K448" s="86"/>
      <c r="L448" s="86">
        <f t="shared" ref="L448" si="102">L447*L446</f>
        <v>10</v>
      </c>
      <c r="M448" s="86"/>
      <c r="N448" s="87"/>
      <c r="O448" s="72"/>
    </row>
    <row r="449" spans="1:17" x14ac:dyDescent="0.3">
      <c r="A449" s="43" t="s">
        <v>3</v>
      </c>
      <c r="N449" s="13"/>
      <c r="O449" s="72"/>
    </row>
    <row r="450" spans="1:17" x14ac:dyDescent="0.3">
      <c r="A450" s="43" t="s">
        <v>67</v>
      </c>
      <c r="N450" s="13"/>
      <c r="O450" s="72">
        <v>30</v>
      </c>
    </row>
    <row r="451" spans="1:17" x14ac:dyDescent="0.3">
      <c r="A451" s="43" t="s">
        <v>161</v>
      </c>
      <c r="N451" s="13"/>
      <c r="O451" s="83">
        <v>0.8</v>
      </c>
    </row>
    <row r="452" spans="1:17" ht="28.2" customHeight="1" x14ac:dyDescent="0.3">
      <c r="A452" s="45" t="s">
        <v>185</v>
      </c>
      <c r="C452" s="86">
        <f>$O452*C448/SUM($C$448:$N$448)</f>
        <v>6</v>
      </c>
      <c r="D452" s="86"/>
      <c r="E452" s="86"/>
      <c r="F452" s="86">
        <f t="shared" ref="F452" si="103">$O452*F448/SUM($C$448:$N$448)</f>
        <v>6</v>
      </c>
      <c r="G452" s="86"/>
      <c r="H452" s="86"/>
      <c r="I452" s="86">
        <f t="shared" ref="I452" si="104">$O452*I448/SUM($C$448:$N$448)</f>
        <v>6</v>
      </c>
      <c r="J452" s="86"/>
      <c r="K452" s="86"/>
      <c r="L452" s="86">
        <f t="shared" ref="L452" si="105">$O452*L448/SUM($C$448:$N$448)</f>
        <v>6</v>
      </c>
      <c r="M452" s="86"/>
      <c r="N452" s="87"/>
      <c r="O452" s="72">
        <f>MIN(O450,SUM(C448:N448))*O451</f>
        <v>24</v>
      </c>
      <c r="P452" s="6"/>
      <c r="Q452" s="6"/>
    </row>
    <row r="453" spans="1:17" x14ac:dyDescent="0.3">
      <c r="A453" s="44" t="s">
        <v>75</v>
      </c>
      <c r="C453" s="52">
        <f>$C452*C$50/SUM($C$50:$E$50)</f>
        <v>3</v>
      </c>
      <c r="D453" s="52">
        <f t="shared" ref="D453:E453" si="106">$C452*D$50/SUM($C$50:$E$50)</f>
        <v>1.5</v>
      </c>
      <c r="E453" s="52">
        <f t="shared" si="106"/>
        <v>1.5</v>
      </c>
      <c r="F453" s="52">
        <f>$F452*F$50/SUM($F$50:$H$50)</f>
        <v>3</v>
      </c>
      <c r="G453" s="52">
        <f t="shared" ref="G453:H453" si="107">$F452*G$50/SUM($F$50:$H$50)</f>
        <v>1.5</v>
      </c>
      <c r="H453" s="52">
        <f t="shared" si="107"/>
        <v>1.5</v>
      </c>
      <c r="I453" s="52">
        <f>$I452*I$50/SUM($I$50:$K$50)</f>
        <v>3</v>
      </c>
      <c r="J453" s="52">
        <f t="shared" ref="J453:K453" si="108">$I452*J$50/SUM($I$50:$K$50)</f>
        <v>1.5</v>
      </c>
      <c r="K453" s="52">
        <f t="shared" si="108"/>
        <v>1.5</v>
      </c>
      <c r="L453" s="52">
        <f>$L452*L$50/SUM($L$50:$N$50)</f>
        <v>3</v>
      </c>
      <c r="M453" s="52">
        <f t="shared" ref="M453:N453" si="109">$L452*M$50/SUM($L$50:$N$50)</f>
        <v>1.5</v>
      </c>
      <c r="N453" s="52">
        <f t="shared" si="109"/>
        <v>1.5</v>
      </c>
      <c r="O453" s="75">
        <f>SUM(C453:N453)</f>
        <v>24</v>
      </c>
    </row>
    <row r="454" spans="1:17" x14ac:dyDescent="0.3">
      <c r="A454" s="46" t="s">
        <v>69</v>
      </c>
      <c r="C454" s="67">
        <f>$O$454*C$50/$O$50</f>
        <v>47</v>
      </c>
      <c r="D454" s="67">
        <f t="shared" ref="D454:N454" si="110">$O$454*D$50/$O$50</f>
        <v>23.5</v>
      </c>
      <c r="E454" s="67">
        <f t="shared" si="110"/>
        <v>23.5</v>
      </c>
      <c r="F454" s="67">
        <f t="shared" si="110"/>
        <v>47</v>
      </c>
      <c r="G454" s="67">
        <f t="shared" si="110"/>
        <v>23.5</v>
      </c>
      <c r="H454" s="67">
        <f t="shared" si="110"/>
        <v>23.5</v>
      </c>
      <c r="I454" s="67">
        <f t="shared" si="110"/>
        <v>47</v>
      </c>
      <c r="J454" s="67">
        <f t="shared" si="110"/>
        <v>23.5</v>
      </c>
      <c r="K454" s="67">
        <f t="shared" si="110"/>
        <v>23.5</v>
      </c>
      <c r="L454" s="67">
        <f t="shared" si="110"/>
        <v>47</v>
      </c>
      <c r="M454" s="67">
        <f t="shared" si="110"/>
        <v>23.5</v>
      </c>
      <c r="N454" s="67">
        <f t="shared" si="110"/>
        <v>23.5</v>
      </c>
      <c r="O454" s="72">
        <f>$O$50-O452</f>
        <v>376</v>
      </c>
    </row>
    <row r="456" spans="1:17" x14ac:dyDescent="0.3">
      <c r="A456" s="65" t="s">
        <v>189</v>
      </c>
      <c r="B456" s="4" t="s">
        <v>188</v>
      </c>
    </row>
    <row r="457" spans="1:17" x14ac:dyDescent="0.3">
      <c r="A457" s="43" t="s">
        <v>61</v>
      </c>
      <c r="C457" s="90">
        <v>1</v>
      </c>
      <c r="D457" s="90"/>
      <c r="E457" s="90"/>
      <c r="F457" s="90"/>
      <c r="G457" s="90"/>
      <c r="H457" s="90"/>
      <c r="N457" s="40"/>
    </row>
    <row r="458" spans="1:17" x14ac:dyDescent="0.3">
      <c r="A458" s="43" t="s">
        <v>62</v>
      </c>
      <c r="C458" s="90" t="s">
        <v>77</v>
      </c>
      <c r="D458" s="90"/>
      <c r="E458" s="90"/>
      <c r="F458" s="90"/>
      <c r="G458" s="90"/>
      <c r="H458" s="90"/>
      <c r="N458" s="40"/>
      <c r="O458" s="50"/>
    </row>
    <row r="459" spans="1:17" x14ac:dyDescent="0.3">
      <c r="A459" s="43" t="s">
        <v>63</v>
      </c>
      <c r="C459" s="90">
        <v>1</v>
      </c>
      <c r="D459" s="90"/>
      <c r="E459" s="90"/>
      <c r="F459" s="90"/>
      <c r="G459" s="90"/>
      <c r="H459" s="90"/>
      <c r="N459" s="40"/>
    </row>
    <row r="460" spans="1:17" x14ac:dyDescent="0.3">
      <c r="A460" s="43" t="s">
        <v>64</v>
      </c>
      <c r="C460" s="103">
        <v>50</v>
      </c>
      <c r="D460" s="103"/>
      <c r="E460" s="103"/>
      <c r="F460" s="103"/>
      <c r="G460" s="103"/>
      <c r="H460" s="103"/>
      <c r="N460" s="40"/>
    </row>
    <row r="461" spans="1:17" x14ac:dyDescent="0.3">
      <c r="A461" s="44" t="s">
        <v>65</v>
      </c>
      <c r="C461" s="104">
        <f>MAX(SUM($C$50:$H$50)-C460,0)</f>
        <v>150</v>
      </c>
      <c r="D461" s="86"/>
      <c r="E461" s="86"/>
      <c r="F461" s="86"/>
      <c r="G461" s="86"/>
      <c r="H461" s="86"/>
      <c r="N461" s="40"/>
      <c r="O461" s="6"/>
      <c r="P461" s="6"/>
      <c r="Q461" s="6"/>
    </row>
    <row r="462" spans="1:17" x14ac:dyDescent="0.3">
      <c r="A462" s="43" t="s">
        <v>0</v>
      </c>
      <c r="C462" s="86">
        <v>1000</v>
      </c>
      <c r="D462" s="86"/>
      <c r="E462" s="86"/>
      <c r="F462" s="86"/>
      <c r="G462" s="86"/>
      <c r="H462" s="86"/>
      <c r="N462" s="40"/>
      <c r="Q462" s="6"/>
    </row>
    <row r="463" spans="1:17" x14ac:dyDescent="0.3">
      <c r="A463" s="44" t="s">
        <v>66</v>
      </c>
      <c r="C463" s="86">
        <f>IF(C462=0, C461, MIN(C461, C462))</f>
        <v>150</v>
      </c>
      <c r="D463" s="86"/>
      <c r="E463" s="86"/>
      <c r="F463" s="86"/>
      <c r="G463" s="86"/>
      <c r="H463" s="86"/>
      <c r="N463" s="40"/>
      <c r="O463" s="6"/>
      <c r="P463" s="6"/>
      <c r="Q463" s="6"/>
    </row>
    <row r="464" spans="1:17" x14ac:dyDescent="0.3">
      <c r="A464" s="43" t="s">
        <v>161</v>
      </c>
      <c r="C464" s="105">
        <v>1</v>
      </c>
      <c r="D464" s="86"/>
      <c r="E464" s="86"/>
      <c r="F464" s="86"/>
      <c r="G464" s="86"/>
      <c r="H464" s="86"/>
      <c r="N464" s="40"/>
      <c r="O464" s="48"/>
      <c r="Q464" s="6"/>
    </row>
    <row r="465" spans="1:17" ht="28.8" x14ac:dyDescent="0.3">
      <c r="A465" s="44" t="s">
        <v>72</v>
      </c>
      <c r="C465" s="106">
        <f>C463*C464</f>
        <v>150</v>
      </c>
      <c r="D465" s="106"/>
      <c r="E465" s="106"/>
      <c r="F465" s="106"/>
      <c r="G465" s="106"/>
      <c r="H465" s="106"/>
      <c r="N465" s="40"/>
    </row>
    <row r="466" spans="1:17" x14ac:dyDescent="0.3">
      <c r="A466" s="43" t="s">
        <v>3</v>
      </c>
      <c r="C466" s="90"/>
      <c r="D466" s="90"/>
      <c r="E466" s="90"/>
      <c r="F466" s="90"/>
      <c r="G466" s="90"/>
      <c r="H466" s="90"/>
      <c r="N466" s="40"/>
    </row>
    <row r="467" spans="1:17" x14ac:dyDescent="0.3">
      <c r="A467" s="43"/>
      <c r="N467" s="40"/>
    </row>
    <row r="468" spans="1:17" ht="28.8" x14ac:dyDescent="0.3">
      <c r="A468" s="45" t="s">
        <v>74</v>
      </c>
      <c r="C468" s="106">
        <f>C465</f>
        <v>150</v>
      </c>
      <c r="D468" s="106"/>
      <c r="E468" s="106"/>
      <c r="F468" s="106"/>
      <c r="G468" s="106"/>
      <c r="H468" s="106"/>
      <c r="I468" s="90">
        <v>0</v>
      </c>
      <c r="J468" s="90"/>
      <c r="K468" s="90"/>
      <c r="L468" s="90"/>
      <c r="M468" s="90"/>
      <c r="N468" s="87"/>
      <c r="O468" s="107">
        <f>SUM(C468:N468)</f>
        <v>150</v>
      </c>
      <c r="P468" s="6"/>
      <c r="Q468" s="6"/>
    </row>
    <row r="469" spans="1:17" x14ac:dyDescent="0.3">
      <c r="A469" s="44" t="s">
        <v>75</v>
      </c>
      <c r="C469" s="52">
        <f>$C468*C$50/SUM($C$50:$H$50)</f>
        <v>37.5</v>
      </c>
      <c r="D469" s="52">
        <f t="shared" ref="D469:H469" si="111">$C468*D$50/SUM($C$50:$H$50)</f>
        <v>18.75</v>
      </c>
      <c r="E469" s="52">
        <f t="shared" si="111"/>
        <v>18.75</v>
      </c>
      <c r="F469" s="52">
        <f t="shared" si="111"/>
        <v>37.5</v>
      </c>
      <c r="G469" s="52">
        <f t="shared" si="111"/>
        <v>18.75</v>
      </c>
      <c r="H469" s="52">
        <f t="shared" si="111"/>
        <v>18.75</v>
      </c>
      <c r="I469" s="52">
        <v>0</v>
      </c>
      <c r="J469" s="52">
        <v>0</v>
      </c>
      <c r="K469" s="52">
        <v>0</v>
      </c>
      <c r="L469" s="52">
        <v>0</v>
      </c>
      <c r="M469" s="52">
        <v>0</v>
      </c>
      <c r="N469" s="52">
        <v>0</v>
      </c>
      <c r="O469" s="49">
        <f>SUM(C469:N469)</f>
        <v>150</v>
      </c>
    </row>
    <row r="470" spans="1:17" x14ac:dyDescent="0.3">
      <c r="A470" s="46" t="s">
        <v>69</v>
      </c>
      <c r="C470" s="67">
        <f>(SUM($C$36:$H$36)-$C$468)*C50/SUM($C$36:$H$36)</f>
        <v>12.5</v>
      </c>
      <c r="D470" s="67">
        <f t="shared" ref="D470:H470" si="112">(SUM($C$36:$H$36)-$C$468)*D50/SUM($C$36:$H$36)</f>
        <v>6.25</v>
      </c>
      <c r="E470" s="67">
        <f t="shared" si="112"/>
        <v>6.25</v>
      </c>
      <c r="F470" s="67">
        <f t="shared" si="112"/>
        <v>12.5</v>
      </c>
      <c r="G470" s="67">
        <f t="shared" si="112"/>
        <v>6.25</v>
      </c>
      <c r="H470" s="67">
        <f t="shared" si="112"/>
        <v>6.25</v>
      </c>
      <c r="I470" s="67">
        <f>I$50</f>
        <v>50</v>
      </c>
      <c r="J470" s="67">
        <f t="shared" ref="J469:N470" si="113">J$50</f>
        <v>25</v>
      </c>
      <c r="K470" s="67">
        <f t="shared" si="113"/>
        <v>25</v>
      </c>
      <c r="L470" s="67">
        <f t="shared" si="113"/>
        <v>50</v>
      </c>
      <c r="M470" s="67">
        <f t="shared" si="113"/>
        <v>25</v>
      </c>
      <c r="N470" s="67">
        <f t="shared" si="113"/>
        <v>25</v>
      </c>
      <c r="O470" s="108">
        <f>O50-O468</f>
        <v>250</v>
      </c>
    </row>
  </sheetData>
  <mergeCells count="443">
    <mergeCell ref="C468:H468"/>
    <mergeCell ref="I468:N468"/>
    <mergeCell ref="C457:H457"/>
    <mergeCell ref="C458:H458"/>
    <mergeCell ref="C459:H459"/>
    <mergeCell ref="C460:H460"/>
    <mergeCell ref="C461:H461"/>
    <mergeCell ref="C462:H462"/>
    <mergeCell ref="C463:H463"/>
    <mergeCell ref="C464:H464"/>
    <mergeCell ref="C465:H465"/>
    <mergeCell ref="C466:H466"/>
    <mergeCell ref="C400:H400"/>
    <mergeCell ref="I400:N400"/>
    <mergeCell ref="C401:H401"/>
    <mergeCell ref="I401:N401"/>
    <mergeCell ref="C416:H416"/>
    <mergeCell ref="C413:H413"/>
    <mergeCell ref="I413:N413"/>
    <mergeCell ref="C417:H417"/>
    <mergeCell ref="C418:H418"/>
    <mergeCell ref="I418:N418"/>
    <mergeCell ref="C414:H414"/>
    <mergeCell ref="I414:N414"/>
    <mergeCell ref="C415:H415"/>
    <mergeCell ref="I415:N415"/>
    <mergeCell ref="C404:H404"/>
    <mergeCell ref="I404:N404"/>
    <mergeCell ref="C409:H409"/>
    <mergeCell ref="I409:N409"/>
    <mergeCell ref="C410:H410"/>
    <mergeCell ref="I410:N410"/>
    <mergeCell ref="C411:H411"/>
    <mergeCell ref="I411:N411"/>
    <mergeCell ref="C412:H412"/>
    <mergeCell ref="I412:N412"/>
    <mergeCell ref="C395:H395"/>
    <mergeCell ref="I395:N395"/>
    <mergeCell ref="C396:H396"/>
    <mergeCell ref="I396:N396"/>
    <mergeCell ref="C397:H397"/>
    <mergeCell ref="I397:N397"/>
    <mergeCell ref="C398:H398"/>
    <mergeCell ref="I398:N398"/>
    <mergeCell ref="C399:H399"/>
    <mergeCell ref="I399:N399"/>
    <mergeCell ref="C364:E364"/>
    <mergeCell ref="F364:H364"/>
    <mergeCell ref="I364:K364"/>
    <mergeCell ref="L364:N364"/>
    <mergeCell ref="C338:H338"/>
    <mergeCell ref="I338:N338"/>
    <mergeCell ref="C344:H344"/>
    <mergeCell ref="I344:N344"/>
    <mergeCell ref="C345:H345"/>
    <mergeCell ref="I345:N345"/>
    <mergeCell ref="C339:H339"/>
    <mergeCell ref="I339:N339"/>
    <mergeCell ref="C340:H340"/>
    <mergeCell ref="I340:N340"/>
    <mergeCell ref="C341:H341"/>
    <mergeCell ref="I341:N341"/>
    <mergeCell ref="C342:H342"/>
    <mergeCell ref="I342:N342"/>
    <mergeCell ref="C343:H343"/>
    <mergeCell ref="I343:N343"/>
    <mergeCell ref="C326:H326"/>
    <mergeCell ref="I326:N326"/>
    <mergeCell ref="C327:H327"/>
    <mergeCell ref="I327:N327"/>
    <mergeCell ref="C328:H328"/>
    <mergeCell ref="I328:N328"/>
    <mergeCell ref="C329:H329"/>
    <mergeCell ref="I329:N329"/>
    <mergeCell ref="C337:H337"/>
    <mergeCell ref="I337:N337"/>
    <mergeCell ref="C321:H321"/>
    <mergeCell ref="I321:N321"/>
    <mergeCell ref="C322:H322"/>
    <mergeCell ref="I322:N322"/>
    <mergeCell ref="C323:H323"/>
    <mergeCell ref="I323:N323"/>
    <mergeCell ref="C324:H324"/>
    <mergeCell ref="I324:N324"/>
    <mergeCell ref="C325:H325"/>
    <mergeCell ref="I325:N325"/>
    <mergeCell ref="C311:E311"/>
    <mergeCell ref="F311:H311"/>
    <mergeCell ref="I311:K311"/>
    <mergeCell ref="L311:N311"/>
    <mergeCell ref="C312:E312"/>
    <mergeCell ref="F312:H312"/>
    <mergeCell ref="I312:K312"/>
    <mergeCell ref="L312:N312"/>
    <mergeCell ref="C313:E313"/>
    <mergeCell ref="F313:H313"/>
    <mergeCell ref="I313:K313"/>
    <mergeCell ref="L313:N313"/>
    <mergeCell ref="L308:N308"/>
    <mergeCell ref="C309:E309"/>
    <mergeCell ref="F309:H309"/>
    <mergeCell ref="I309:K309"/>
    <mergeCell ref="L309:N309"/>
    <mergeCell ref="C310:E310"/>
    <mergeCell ref="F310:H310"/>
    <mergeCell ref="I310:K310"/>
    <mergeCell ref="L310:N310"/>
    <mergeCell ref="C308:E308"/>
    <mergeCell ref="F308:H308"/>
    <mergeCell ref="I308:K308"/>
    <mergeCell ref="C207:E207"/>
    <mergeCell ref="C208:E208"/>
    <mergeCell ref="C209:E209"/>
    <mergeCell ref="C210:E210"/>
    <mergeCell ref="C211:E211"/>
    <mergeCell ref="C212:E212"/>
    <mergeCell ref="C306:E306"/>
    <mergeCell ref="F306:H306"/>
    <mergeCell ref="I306:K306"/>
    <mergeCell ref="F207:H207"/>
    <mergeCell ref="I210:K210"/>
    <mergeCell ref="I211:K211"/>
    <mergeCell ref="I212:K212"/>
    <mergeCell ref="I213:K213"/>
    <mergeCell ref="I214:K214"/>
    <mergeCell ref="I215:K215"/>
    <mergeCell ref="F210:H210"/>
    <mergeCell ref="C226:H226"/>
    <mergeCell ref="C227:H227"/>
    <mergeCell ref="C228:H228"/>
    <mergeCell ref="I226:N226"/>
    <mergeCell ref="I227:N227"/>
    <mergeCell ref="I228:N228"/>
    <mergeCell ref="C224:H224"/>
    <mergeCell ref="I122:K122"/>
    <mergeCell ref="I123:K123"/>
    <mergeCell ref="I117:K117"/>
    <mergeCell ref="I118:K118"/>
    <mergeCell ref="I119:K119"/>
    <mergeCell ref="I120:K120"/>
    <mergeCell ref="I121:K121"/>
    <mergeCell ref="C123:E123"/>
    <mergeCell ref="F123:H123"/>
    <mergeCell ref="I112:K112"/>
    <mergeCell ref="I113:K113"/>
    <mergeCell ref="I114:K114"/>
    <mergeCell ref="I115:K115"/>
    <mergeCell ref="I116:K116"/>
    <mergeCell ref="C121:E121"/>
    <mergeCell ref="F121:H121"/>
    <mergeCell ref="C122:E122"/>
    <mergeCell ref="F122:H122"/>
    <mergeCell ref="C118:E118"/>
    <mergeCell ref="F118:H118"/>
    <mergeCell ref="C119:E119"/>
    <mergeCell ref="F119:H119"/>
    <mergeCell ref="C120:E120"/>
    <mergeCell ref="F120:H120"/>
    <mergeCell ref="C115:E115"/>
    <mergeCell ref="F115:H115"/>
    <mergeCell ref="C116:E116"/>
    <mergeCell ref="F116:H116"/>
    <mergeCell ref="C117:E117"/>
    <mergeCell ref="F117:H117"/>
    <mergeCell ref="C112:E112"/>
    <mergeCell ref="F112:H112"/>
    <mergeCell ref="C113:E113"/>
    <mergeCell ref="F113:H113"/>
    <mergeCell ref="C114:E114"/>
    <mergeCell ref="F114:H114"/>
    <mergeCell ref="C109:E109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C104:E104"/>
    <mergeCell ref="C105:E105"/>
    <mergeCell ref="C106:E106"/>
    <mergeCell ref="C107:E107"/>
    <mergeCell ref="C108:E108"/>
    <mergeCell ref="C99:E99"/>
    <mergeCell ref="C100:E100"/>
    <mergeCell ref="C101:E101"/>
    <mergeCell ref="C84:E84"/>
    <mergeCell ref="C85:E85"/>
    <mergeCell ref="C73:E73"/>
    <mergeCell ref="C74:E74"/>
    <mergeCell ref="C75:E75"/>
    <mergeCell ref="C76:E76"/>
    <mergeCell ref="C77:E77"/>
    <mergeCell ref="C102:E102"/>
    <mergeCell ref="C103:E103"/>
    <mergeCell ref="C91:E91"/>
    <mergeCell ref="C92:E92"/>
    <mergeCell ref="C93:E93"/>
    <mergeCell ref="C94:E94"/>
    <mergeCell ref="C98:E98"/>
    <mergeCell ref="C86:E86"/>
    <mergeCell ref="C87:E87"/>
    <mergeCell ref="C88:E88"/>
    <mergeCell ref="C89:E89"/>
    <mergeCell ref="C90:E90"/>
    <mergeCell ref="C55:E55"/>
    <mergeCell ref="C56:E56"/>
    <mergeCell ref="C58:E58"/>
    <mergeCell ref="C57:E57"/>
    <mergeCell ref="C59:E59"/>
    <mergeCell ref="C60:E60"/>
    <mergeCell ref="C78:E78"/>
    <mergeCell ref="C79:E79"/>
    <mergeCell ref="C83:E83"/>
    <mergeCell ref="C68:E68"/>
    <mergeCell ref="C69:E69"/>
    <mergeCell ref="C70:E70"/>
    <mergeCell ref="C71:E71"/>
    <mergeCell ref="C72:E72"/>
    <mergeCell ref="C35:E35"/>
    <mergeCell ref="F35:H35"/>
    <mergeCell ref="I35:K35"/>
    <mergeCell ref="L35:N35"/>
    <mergeCell ref="C25:E25"/>
    <mergeCell ref="F25:H25"/>
    <mergeCell ref="I25:K25"/>
    <mergeCell ref="L25:N25"/>
    <mergeCell ref="C34:E34"/>
    <mergeCell ref="F34:H34"/>
    <mergeCell ref="I34:K34"/>
    <mergeCell ref="L34:N34"/>
    <mergeCell ref="C54:E54"/>
    <mergeCell ref="C53:E53"/>
    <mergeCell ref="C63:E63"/>
    <mergeCell ref="C62:E62"/>
    <mergeCell ref="C64:E64"/>
    <mergeCell ref="C61:E61"/>
    <mergeCell ref="I207:K207"/>
    <mergeCell ref="I208:K208"/>
    <mergeCell ref="I209:K209"/>
    <mergeCell ref="F208:H208"/>
    <mergeCell ref="F209:H209"/>
    <mergeCell ref="C127:E127"/>
    <mergeCell ref="F127:H127"/>
    <mergeCell ref="I127:K127"/>
    <mergeCell ref="C128:E128"/>
    <mergeCell ref="F128:H128"/>
    <mergeCell ref="I128:K128"/>
    <mergeCell ref="C129:E129"/>
    <mergeCell ref="F129:H129"/>
    <mergeCell ref="I129:K129"/>
    <mergeCell ref="C130:E130"/>
    <mergeCell ref="F130:H130"/>
    <mergeCell ref="I130:K130"/>
    <mergeCell ref="C131:E131"/>
    <mergeCell ref="L207:N207"/>
    <mergeCell ref="L208:N208"/>
    <mergeCell ref="L209:N209"/>
    <mergeCell ref="L210:N210"/>
    <mergeCell ref="L211:N211"/>
    <mergeCell ref="L212:N212"/>
    <mergeCell ref="L213:N213"/>
    <mergeCell ref="L214:N214"/>
    <mergeCell ref="L215:N215"/>
    <mergeCell ref="I224:N224"/>
    <mergeCell ref="C225:H225"/>
    <mergeCell ref="I225:N225"/>
    <mergeCell ref="C213:E213"/>
    <mergeCell ref="C214:E214"/>
    <mergeCell ref="C215:E215"/>
    <mergeCell ref="C223:H223"/>
    <mergeCell ref="I223:N223"/>
    <mergeCell ref="F211:H211"/>
    <mergeCell ref="F212:H212"/>
    <mergeCell ref="F213:H213"/>
    <mergeCell ref="F214:H214"/>
    <mergeCell ref="F215:H215"/>
    <mergeCell ref="C240:H240"/>
    <mergeCell ref="I240:N240"/>
    <mergeCell ref="C241:H241"/>
    <mergeCell ref="I241:N241"/>
    <mergeCell ref="C242:H242"/>
    <mergeCell ref="I242:N242"/>
    <mergeCell ref="C239:H239"/>
    <mergeCell ref="I239:N239"/>
    <mergeCell ref="C229:H229"/>
    <mergeCell ref="C230:H230"/>
    <mergeCell ref="C231:H231"/>
    <mergeCell ref="I229:N229"/>
    <mergeCell ref="I230:N230"/>
    <mergeCell ref="I231:N231"/>
    <mergeCell ref="C243:H243"/>
    <mergeCell ref="I243:N243"/>
    <mergeCell ref="C244:H244"/>
    <mergeCell ref="I244:N244"/>
    <mergeCell ref="C245:H245"/>
    <mergeCell ref="I245:N245"/>
    <mergeCell ref="C246:H246"/>
    <mergeCell ref="I246:N246"/>
    <mergeCell ref="C247:H247"/>
    <mergeCell ref="I247:N247"/>
    <mergeCell ref="C305:E305"/>
    <mergeCell ref="F305:H305"/>
    <mergeCell ref="I305:K305"/>
    <mergeCell ref="L305:N305"/>
    <mergeCell ref="L306:N306"/>
    <mergeCell ref="C307:E307"/>
    <mergeCell ref="F307:H307"/>
    <mergeCell ref="I307:K307"/>
    <mergeCell ref="L307:N307"/>
    <mergeCell ref="F131:H131"/>
    <mergeCell ref="I131:K131"/>
    <mergeCell ref="C132:E132"/>
    <mergeCell ref="F132:H132"/>
    <mergeCell ref="I132:K132"/>
    <mergeCell ref="C133:E133"/>
    <mergeCell ref="F133:H133"/>
    <mergeCell ref="I133:K133"/>
    <mergeCell ref="C134:E134"/>
    <mergeCell ref="F134:H134"/>
    <mergeCell ref="I134:K134"/>
    <mergeCell ref="C138:E138"/>
    <mergeCell ref="F138:H138"/>
    <mergeCell ref="I138:K138"/>
    <mergeCell ref="C135:E135"/>
    <mergeCell ref="F135:H135"/>
    <mergeCell ref="I135:K135"/>
    <mergeCell ref="C136:E136"/>
    <mergeCell ref="F136:H136"/>
    <mergeCell ref="I136:K136"/>
    <mergeCell ref="C137:E137"/>
    <mergeCell ref="F137:H137"/>
    <mergeCell ref="I137:K137"/>
    <mergeCell ref="C378:H378"/>
    <mergeCell ref="I378:N378"/>
    <mergeCell ref="C383:H383"/>
    <mergeCell ref="I383:N383"/>
    <mergeCell ref="C371:H371"/>
    <mergeCell ref="I371:N371"/>
    <mergeCell ref="C372:H372"/>
    <mergeCell ref="I372:N372"/>
    <mergeCell ref="C373:H373"/>
    <mergeCell ref="I373:N373"/>
    <mergeCell ref="C374:H374"/>
    <mergeCell ref="I374:N374"/>
    <mergeCell ref="C375:H375"/>
    <mergeCell ref="I375:N375"/>
    <mergeCell ref="C384:H384"/>
    <mergeCell ref="I384:N384"/>
    <mergeCell ref="C385:H385"/>
    <mergeCell ref="I385:N385"/>
    <mergeCell ref="C386:H386"/>
    <mergeCell ref="I386:N386"/>
    <mergeCell ref="C387:H387"/>
    <mergeCell ref="I387:N387"/>
    <mergeCell ref="C390:H390"/>
    <mergeCell ref="I390:N390"/>
    <mergeCell ref="C389:H389"/>
    <mergeCell ref="C423:E423"/>
    <mergeCell ref="F423:H423"/>
    <mergeCell ref="I423:K423"/>
    <mergeCell ref="L423:N423"/>
    <mergeCell ref="C424:E424"/>
    <mergeCell ref="F424:H424"/>
    <mergeCell ref="I424:K424"/>
    <mergeCell ref="L424:N424"/>
    <mergeCell ref="C425:E425"/>
    <mergeCell ref="F425:H425"/>
    <mergeCell ref="I425:K425"/>
    <mergeCell ref="L425:N425"/>
    <mergeCell ref="C426:E426"/>
    <mergeCell ref="F426:H426"/>
    <mergeCell ref="I426:K426"/>
    <mergeCell ref="L426:N426"/>
    <mergeCell ref="C427:E427"/>
    <mergeCell ref="F427:H427"/>
    <mergeCell ref="I427:K427"/>
    <mergeCell ref="L427:N427"/>
    <mergeCell ref="C428:E428"/>
    <mergeCell ref="F428:H428"/>
    <mergeCell ref="I428:K428"/>
    <mergeCell ref="L428:N428"/>
    <mergeCell ref="C429:E429"/>
    <mergeCell ref="F429:H429"/>
    <mergeCell ref="I429:K429"/>
    <mergeCell ref="L429:N429"/>
    <mergeCell ref="C430:E430"/>
    <mergeCell ref="F430:H430"/>
    <mergeCell ref="I430:K430"/>
    <mergeCell ref="L430:N430"/>
    <mergeCell ref="C431:E431"/>
    <mergeCell ref="F431:H431"/>
    <mergeCell ref="I431:K431"/>
    <mergeCell ref="L431:N431"/>
    <mergeCell ref="C444:E444"/>
    <mergeCell ref="F444:H444"/>
    <mergeCell ref="I444:K444"/>
    <mergeCell ref="L444:N444"/>
    <mergeCell ref="C445:E445"/>
    <mergeCell ref="F445:H445"/>
    <mergeCell ref="I445:K445"/>
    <mergeCell ref="L445:N445"/>
    <mergeCell ref="C440:E440"/>
    <mergeCell ref="F440:H440"/>
    <mergeCell ref="I440:K440"/>
    <mergeCell ref="L440:N440"/>
    <mergeCell ref="C441:E441"/>
    <mergeCell ref="F441:H441"/>
    <mergeCell ref="I441:K441"/>
    <mergeCell ref="L441:N441"/>
    <mergeCell ref="C442:E442"/>
    <mergeCell ref="F442:H442"/>
    <mergeCell ref="I442:K442"/>
    <mergeCell ref="L442:N442"/>
    <mergeCell ref="C435:E435"/>
    <mergeCell ref="F435:H435"/>
    <mergeCell ref="I435:K435"/>
    <mergeCell ref="L435:N435"/>
    <mergeCell ref="C452:E452"/>
    <mergeCell ref="F452:H452"/>
    <mergeCell ref="I452:K452"/>
    <mergeCell ref="L452:N452"/>
    <mergeCell ref="C446:E446"/>
    <mergeCell ref="F446:H446"/>
    <mergeCell ref="I446:K446"/>
    <mergeCell ref="L446:N446"/>
    <mergeCell ref="C447:E447"/>
    <mergeCell ref="F447:H447"/>
    <mergeCell ref="I447:K447"/>
    <mergeCell ref="L447:N447"/>
    <mergeCell ref="C448:E448"/>
    <mergeCell ref="F448:H448"/>
    <mergeCell ref="I448:K448"/>
    <mergeCell ref="L448:N448"/>
    <mergeCell ref="C443:E443"/>
    <mergeCell ref="F443:H443"/>
    <mergeCell ref="I443:K443"/>
    <mergeCell ref="L443:N443"/>
  </mergeCells>
  <pageMargins left="0.70866141732283472" right="0.70866141732283472" top="0.74803149606299213" bottom="0.74803149606299213" header="0.31496062992125984" footer="0.31496062992125984"/>
  <pageSetup paperSize="9" scale="44" orientation="portrait" r:id="rId1"/>
  <headerFooter>
    <oddHeader>&amp;C&amp;"-,Bold"&amp;14Format 3</oddHeader>
    <oddFooter>&amp;L&amp;D&amp;C&amp;P&amp;R&amp;F&amp; &amp;&amp;[Tab]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C7A2-1B51-4025-9607-914B146FA46C}">
  <sheetPr>
    <tabColor theme="4"/>
  </sheetPr>
  <dimension ref="A2:M25"/>
  <sheetViews>
    <sheetView tabSelected="1" workbookViewId="0">
      <selection activeCell="D14" sqref="D14"/>
    </sheetView>
  </sheetViews>
  <sheetFormatPr defaultColWidth="8.77734375" defaultRowHeight="14.4" x14ac:dyDescent="0.3"/>
  <cols>
    <col min="1" max="1" width="18.21875" style="57" customWidth="1"/>
    <col min="2" max="2" width="20.109375" style="57" bestFit="1" customWidth="1"/>
    <col min="3" max="3" width="63.6640625" style="57" bestFit="1" customWidth="1"/>
    <col min="4" max="4" width="16.109375" style="57" customWidth="1"/>
    <col min="5" max="5" width="19.33203125" style="57" customWidth="1"/>
    <col min="6" max="6" width="19.88671875" style="57" customWidth="1"/>
    <col min="7" max="7" width="15.44140625" style="57" bestFit="1" customWidth="1"/>
    <col min="8" max="8" width="13.33203125" style="57" bestFit="1" customWidth="1"/>
    <col min="9" max="9" width="19.77734375" style="57" customWidth="1"/>
    <col min="10" max="10" width="18.77734375" style="57" bestFit="1" customWidth="1"/>
    <col min="11" max="14" width="24.21875" style="57" bestFit="1" customWidth="1"/>
    <col min="15" max="16" width="23.88671875" style="57" bestFit="1" customWidth="1"/>
    <col min="17" max="17" width="13.77734375" style="57" bestFit="1" customWidth="1"/>
    <col min="18" max="18" width="18.44140625" style="57" customWidth="1"/>
    <col min="19" max="19" width="15.5546875" style="57" customWidth="1"/>
    <col min="20" max="20" width="23.88671875" style="57" bestFit="1" customWidth="1"/>
    <col min="21" max="21" width="21.77734375" style="57" customWidth="1"/>
    <col min="22" max="22" width="20.21875" style="57" bestFit="1" customWidth="1"/>
    <col min="23" max="23" width="19.21875" style="57" bestFit="1" customWidth="1"/>
    <col min="24" max="24" width="16.21875" style="57" bestFit="1" customWidth="1"/>
    <col min="25" max="26" width="19.88671875" style="57" bestFit="1" customWidth="1"/>
    <col min="27" max="27" width="15.21875" style="57" bestFit="1" customWidth="1"/>
    <col min="28" max="28" width="16" style="57" customWidth="1"/>
    <col min="29" max="29" width="18.109375" style="57" bestFit="1" customWidth="1"/>
    <col min="30" max="30" width="13" style="57" bestFit="1" customWidth="1"/>
    <col min="31" max="31" width="13.77734375" style="57" bestFit="1" customWidth="1"/>
    <col min="32" max="32" width="12.21875" style="57" bestFit="1" customWidth="1"/>
    <col min="33" max="33" width="19.6640625" style="57" bestFit="1" customWidth="1"/>
    <col min="34" max="35" width="20" style="57" bestFit="1" customWidth="1"/>
    <col min="36" max="36" width="20.33203125" style="57" bestFit="1" customWidth="1"/>
    <col min="37" max="37" width="19.109375" style="57" bestFit="1" customWidth="1"/>
    <col min="38" max="38" width="10.21875" style="57" bestFit="1" customWidth="1"/>
    <col min="39" max="39" width="9.88671875" style="57" bestFit="1" customWidth="1"/>
    <col min="40" max="40" width="11.21875" style="57" bestFit="1" customWidth="1"/>
    <col min="41" max="41" width="11.6640625" style="57" bestFit="1" customWidth="1"/>
    <col min="42" max="42" width="12.21875" style="57" bestFit="1" customWidth="1"/>
    <col min="43" max="43" width="12" style="57" bestFit="1" customWidth="1"/>
    <col min="44" max="44" width="10.21875" style="57" bestFit="1" customWidth="1"/>
    <col min="45" max="45" width="11.21875" style="57" bestFit="1" customWidth="1"/>
    <col min="46" max="46" width="11.6640625" style="57" bestFit="1" customWidth="1"/>
    <col min="47" max="47" width="12.21875" style="57" bestFit="1" customWidth="1"/>
    <col min="48" max="48" width="12" style="57" bestFit="1" customWidth="1"/>
    <col min="49" max="49" width="8" style="57" bestFit="1" customWidth="1"/>
    <col min="50" max="50" width="11.21875" style="57" bestFit="1" customWidth="1"/>
    <col min="51" max="51" width="11.6640625" style="57" bestFit="1" customWidth="1"/>
    <col min="52" max="52" width="13.109375" style="57" bestFit="1" customWidth="1"/>
    <col min="53" max="53" width="16.44140625" style="57" bestFit="1" customWidth="1"/>
    <col min="54" max="54" width="12" style="57" bestFit="1" customWidth="1"/>
    <col min="55" max="55" width="15.33203125" style="57" bestFit="1" customWidth="1"/>
    <col min="56" max="56" width="15.88671875" style="57" bestFit="1" customWidth="1"/>
    <col min="57" max="57" width="14" style="57" bestFit="1" customWidth="1"/>
    <col min="58" max="58" width="13.88671875" style="57" bestFit="1" customWidth="1"/>
    <col min="59" max="59" width="13.6640625" style="57" bestFit="1" customWidth="1"/>
    <col min="60" max="60" width="10" style="57" bestFit="1" customWidth="1"/>
    <col min="61" max="61" width="13.109375" style="57" bestFit="1" customWidth="1"/>
    <col min="62" max="62" width="13.21875" style="57" bestFit="1" customWidth="1"/>
    <col min="63" max="63" width="13.88671875" style="57" bestFit="1" customWidth="1"/>
    <col min="64" max="64" width="13.6640625" style="57" bestFit="1" customWidth="1"/>
    <col min="65" max="65" width="12.77734375" style="57" bestFit="1" customWidth="1"/>
    <col min="66" max="66" width="12.88671875" style="57" bestFit="1" customWidth="1"/>
    <col min="67" max="67" width="13.21875" style="57" bestFit="1" customWidth="1"/>
    <col min="68" max="68" width="13.88671875" style="57" bestFit="1" customWidth="1"/>
    <col min="69" max="69" width="13.6640625" style="57" bestFit="1" customWidth="1"/>
    <col min="70" max="70" width="15.21875" style="57" bestFit="1" customWidth="1"/>
    <col min="71" max="71" width="12.88671875" style="57" bestFit="1" customWidth="1"/>
    <col min="72" max="72" width="13.21875" style="57" bestFit="1" customWidth="1"/>
    <col min="73" max="73" width="13.88671875" style="57" bestFit="1" customWidth="1"/>
    <col min="74" max="74" width="13.6640625" style="57" bestFit="1" customWidth="1"/>
    <col min="75" max="75" width="16.44140625" style="57" bestFit="1" customWidth="1"/>
    <col min="76" max="76" width="12.88671875" style="57" bestFit="1" customWidth="1"/>
    <col min="77" max="77" width="15.33203125" style="57" bestFit="1" customWidth="1"/>
    <col min="78" max="78" width="13.88671875" style="57" bestFit="1" customWidth="1"/>
    <col min="79" max="79" width="13.6640625" style="57" bestFit="1" customWidth="1"/>
    <col min="80" max="80" width="9.5546875" style="57" bestFit="1" customWidth="1"/>
    <col min="81" max="81" width="12.88671875" style="57" bestFit="1" customWidth="1"/>
    <col min="82" max="82" width="13.21875" style="57" bestFit="1" customWidth="1"/>
    <col min="83" max="83" width="13.88671875" style="57" bestFit="1" customWidth="1"/>
    <col min="84" max="84" width="13.6640625" style="57" bestFit="1" customWidth="1"/>
    <col min="85" max="85" width="9.5546875" style="57" bestFit="1" customWidth="1"/>
    <col min="86" max="86" width="12.88671875" style="57" bestFit="1" customWidth="1"/>
    <col min="87" max="87" width="13.21875" style="57" bestFit="1" customWidth="1"/>
    <col min="88" max="88" width="14.6640625" style="57" bestFit="1" customWidth="1"/>
    <col min="89" max="89" width="14.33203125" style="57" bestFit="1" customWidth="1"/>
    <col min="90" max="90" width="10.21875" style="57" bestFit="1" customWidth="1"/>
    <col min="91" max="91" width="14.6640625" style="57" bestFit="1" customWidth="1"/>
    <col min="92" max="92" width="14.33203125" style="57" bestFit="1" customWidth="1"/>
    <col min="93" max="93" width="10.21875" style="57" bestFit="1" customWidth="1"/>
    <col min="94" max="94" width="14.6640625" style="57" bestFit="1" customWidth="1"/>
    <col min="95" max="95" width="14.33203125" style="57" bestFit="1" customWidth="1"/>
    <col min="96" max="96" width="10.21875" style="57" bestFit="1" customWidth="1"/>
    <col min="97" max="97" width="14.6640625" style="57" bestFit="1" customWidth="1"/>
    <col min="98" max="98" width="14.33203125" style="57" bestFit="1" customWidth="1"/>
    <col min="99" max="99" width="10.21875" style="57" bestFit="1" customWidth="1"/>
    <col min="100" max="100" width="14.6640625" style="57" bestFit="1" customWidth="1"/>
    <col min="101" max="101" width="14.33203125" style="57" bestFit="1" customWidth="1"/>
    <col min="102" max="102" width="10.21875" style="57" bestFit="1" customWidth="1"/>
    <col min="103" max="103" width="14.6640625" style="57" bestFit="1" customWidth="1"/>
    <col min="104" max="104" width="14.33203125" style="57" bestFit="1" customWidth="1"/>
    <col min="105" max="105" width="10.77734375" style="57" bestFit="1" customWidth="1"/>
    <col min="106" max="106" width="8.77734375" style="57" bestFit="1" customWidth="1"/>
    <col min="107" max="107" width="10.21875" style="57" bestFit="1" customWidth="1"/>
    <col min="108" max="108" width="9.88671875" style="57" bestFit="1" customWidth="1"/>
    <col min="109" max="109" width="5.88671875" style="57" bestFit="1" customWidth="1"/>
    <col min="110" max="110" width="10.21875" style="57" bestFit="1" customWidth="1"/>
    <col min="111" max="111" width="9.88671875" style="57" bestFit="1" customWidth="1"/>
    <col min="112" max="112" width="5.88671875" style="57" bestFit="1" customWidth="1"/>
    <col min="113" max="113" width="10.21875" style="57" bestFit="1" customWidth="1"/>
    <col min="114" max="114" width="9.88671875" style="57" bestFit="1" customWidth="1"/>
    <col min="115" max="115" width="5.88671875" style="57" bestFit="1" customWidth="1"/>
    <col min="116" max="116" width="10.21875" style="57" bestFit="1" customWidth="1"/>
    <col min="117" max="117" width="9.88671875" style="57" bestFit="1" customWidth="1"/>
    <col min="118" max="118" width="5.88671875" style="57" bestFit="1" customWidth="1"/>
    <col min="119" max="119" width="10.21875" style="57" bestFit="1" customWidth="1"/>
    <col min="120" max="120" width="9.88671875" style="57" bestFit="1" customWidth="1"/>
    <col min="121" max="121" width="5.88671875" style="57" bestFit="1" customWidth="1"/>
    <col min="122" max="122" width="10.21875" style="57" bestFit="1" customWidth="1"/>
    <col min="123" max="123" width="9.88671875" style="57" bestFit="1" customWidth="1"/>
    <col min="124" max="124" width="5.88671875" style="57" bestFit="1" customWidth="1"/>
    <col min="125" max="125" width="11.21875" style="57" bestFit="1" customWidth="1"/>
    <col min="126" max="126" width="16.77734375" style="57" bestFit="1" customWidth="1"/>
    <col min="127" max="127" width="14.33203125" style="57" bestFit="1" customWidth="1"/>
    <col min="128" max="128" width="11.33203125" style="57" bestFit="1" customWidth="1"/>
    <col min="129" max="129" width="17.44140625" style="57" bestFit="1" customWidth="1"/>
    <col min="130" max="130" width="16.44140625" style="57" bestFit="1" customWidth="1"/>
    <col min="131" max="131" width="16.5546875" style="57" bestFit="1" customWidth="1"/>
    <col min="132" max="132" width="13.44140625" style="57" bestFit="1" customWidth="1"/>
    <col min="133" max="133" width="17.6640625" style="57" bestFit="1" customWidth="1"/>
    <col min="134" max="134" width="16.6640625" style="57" bestFit="1" customWidth="1"/>
    <col min="135" max="135" width="16.77734375" style="57" bestFit="1" customWidth="1"/>
    <col min="136" max="136" width="13.6640625" style="57" bestFit="1" customWidth="1"/>
    <col min="137" max="137" width="24.33203125" style="57" bestFit="1" customWidth="1"/>
    <col min="138" max="138" width="23.44140625" style="57" bestFit="1" customWidth="1"/>
    <col min="139" max="139" width="22.44140625" style="57" bestFit="1" customWidth="1"/>
    <col min="140" max="140" width="20.33203125" style="57" bestFit="1" customWidth="1"/>
    <col min="141" max="141" width="11.6640625" style="57" bestFit="1" customWidth="1"/>
    <col min="142" max="142" width="10.21875" style="57" bestFit="1" customWidth="1"/>
    <col min="143" max="143" width="15.109375" style="57" bestFit="1" customWidth="1"/>
    <col min="144" max="148" width="14.88671875" style="57" bestFit="1" customWidth="1"/>
    <col min="149" max="149" width="15.88671875" style="57" bestFit="1" customWidth="1"/>
    <col min="150" max="150" width="14" style="57" bestFit="1" customWidth="1"/>
    <col min="151" max="151" width="13.88671875" style="57" bestFit="1" customWidth="1"/>
    <col min="152" max="152" width="13.6640625" style="57" bestFit="1" customWidth="1"/>
    <col min="153" max="153" width="9.5546875" style="57" bestFit="1" customWidth="1"/>
    <col min="154" max="154" width="12.88671875" style="57" bestFit="1" customWidth="1"/>
    <col min="155" max="155" width="13.21875" style="57" bestFit="1" customWidth="1"/>
    <col min="156" max="156" width="13.88671875" style="57" bestFit="1" customWidth="1"/>
    <col min="157" max="157" width="13.6640625" style="57" bestFit="1" customWidth="1"/>
    <col min="158" max="158" width="9.5546875" style="57" bestFit="1" customWidth="1"/>
    <col min="159" max="159" width="12.88671875" style="57" bestFit="1" customWidth="1"/>
    <col min="160" max="160" width="13.21875" style="57" bestFit="1" customWidth="1"/>
    <col min="161" max="161" width="13.88671875" style="57" bestFit="1" customWidth="1"/>
    <col min="162" max="162" width="13.6640625" style="57" bestFit="1" customWidth="1"/>
    <col min="163" max="163" width="9.5546875" style="57" bestFit="1" customWidth="1"/>
    <col min="164" max="164" width="12.88671875" style="57" bestFit="1" customWidth="1"/>
    <col min="165" max="165" width="13.21875" style="57" bestFit="1" customWidth="1"/>
    <col min="166" max="166" width="13.88671875" style="57" bestFit="1" customWidth="1"/>
    <col min="167" max="167" width="13.6640625" style="57" bestFit="1" customWidth="1"/>
    <col min="168" max="168" width="9.5546875" style="57" bestFit="1" customWidth="1"/>
    <col min="169" max="169" width="12.88671875" style="57" bestFit="1" customWidth="1"/>
    <col min="170" max="170" width="13.21875" style="57" bestFit="1" customWidth="1"/>
    <col min="171" max="171" width="13.88671875" style="57" bestFit="1" customWidth="1"/>
    <col min="172" max="172" width="13.6640625" style="57" bestFit="1" customWidth="1"/>
    <col min="173" max="173" width="9.5546875" style="57" bestFit="1" customWidth="1"/>
    <col min="174" max="174" width="12.88671875" style="57" bestFit="1" customWidth="1"/>
    <col min="175" max="175" width="13.21875" style="57" bestFit="1" customWidth="1"/>
    <col min="176" max="176" width="14.6640625" style="57" bestFit="1" customWidth="1"/>
    <col min="177" max="177" width="14.33203125" style="57" bestFit="1" customWidth="1"/>
    <col min="178" max="178" width="10.21875" style="57" bestFit="1" customWidth="1"/>
    <col min="179" max="179" width="14.6640625" style="57" bestFit="1" customWidth="1"/>
    <col min="180" max="180" width="14.33203125" style="57" bestFit="1" customWidth="1"/>
    <col min="181" max="181" width="10.21875" style="57" bestFit="1" customWidth="1"/>
    <col min="182" max="182" width="14.6640625" style="57" bestFit="1" customWidth="1"/>
    <col min="183" max="183" width="14.33203125" style="57" bestFit="1" customWidth="1"/>
    <col min="184" max="184" width="10.21875" style="57" bestFit="1" customWidth="1"/>
    <col min="185" max="185" width="14.6640625" style="57" bestFit="1" customWidth="1"/>
    <col min="186" max="186" width="14.33203125" style="57" bestFit="1" customWidth="1"/>
    <col min="187" max="187" width="10.21875" style="57" bestFit="1" customWidth="1"/>
    <col min="188" max="188" width="14.6640625" style="57" bestFit="1" customWidth="1"/>
    <col min="189" max="189" width="14.33203125" style="57" bestFit="1" customWidth="1"/>
    <col min="190" max="190" width="10.21875" style="57" bestFit="1" customWidth="1"/>
    <col min="191" max="191" width="14.6640625" style="57" bestFit="1" customWidth="1"/>
    <col min="192" max="192" width="14.33203125" style="57" bestFit="1" customWidth="1"/>
    <col min="193" max="194" width="10.21875" style="57" bestFit="1" customWidth="1"/>
    <col min="195" max="195" width="14.5546875" style="57" bestFit="1" customWidth="1"/>
    <col min="196" max="196" width="14.21875" style="57" bestFit="1" customWidth="1"/>
    <col min="197" max="197" width="10.21875" style="57" bestFit="1" customWidth="1"/>
    <col min="198" max="198" width="14.5546875" style="57" bestFit="1" customWidth="1"/>
    <col min="199" max="199" width="14.21875" style="57" bestFit="1" customWidth="1"/>
    <col min="200" max="200" width="10.21875" style="57" bestFit="1" customWidth="1"/>
    <col min="201" max="16384" width="8.77734375" style="57"/>
  </cols>
  <sheetData>
    <row r="2" spans="1:13" x14ac:dyDescent="0.3">
      <c r="B2" s="68" t="s">
        <v>123</v>
      </c>
      <c r="C2" s="68" t="s">
        <v>124</v>
      </c>
      <c r="D2" s="68" t="s">
        <v>125</v>
      </c>
      <c r="E2" s="68"/>
    </row>
    <row r="3" spans="1:13" x14ac:dyDescent="0.3">
      <c r="B3" s="71" t="s">
        <v>80</v>
      </c>
      <c r="C3" s="69" t="s">
        <v>101</v>
      </c>
      <c r="D3" s="69" t="s">
        <v>126</v>
      </c>
    </row>
    <row r="4" spans="1:13" x14ac:dyDescent="0.3">
      <c r="B4" s="71" t="s">
        <v>84</v>
      </c>
      <c r="C4" s="69" t="s">
        <v>102</v>
      </c>
      <c r="D4" s="69" t="s">
        <v>126</v>
      </c>
      <c r="E4" s="63"/>
      <c r="F4" s="63"/>
      <c r="G4" s="63"/>
      <c r="H4" s="63"/>
    </row>
    <row r="5" spans="1:13" x14ac:dyDescent="0.3">
      <c r="B5" s="71" t="s">
        <v>81</v>
      </c>
      <c r="C5" s="69" t="s">
        <v>103</v>
      </c>
      <c r="D5" s="69" t="s">
        <v>126</v>
      </c>
      <c r="E5" s="64"/>
      <c r="F5" s="64"/>
      <c r="G5" s="64"/>
      <c r="H5" s="64"/>
    </row>
    <row r="6" spans="1:13" x14ac:dyDescent="0.3">
      <c r="B6" s="71" t="s">
        <v>86</v>
      </c>
      <c r="C6" s="69" t="s">
        <v>129</v>
      </c>
      <c r="D6" s="69" t="s">
        <v>126</v>
      </c>
      <c r="E6" s="64"/>
      <c r="F6" s="64"/>
      <c r="G6" s="64"/>
      <c r="H6" s="64"/>
    </row>
    <row r="7" spans="1:13" x14ac:dyDescent="0.3">
      <c r="B7" s="71" t="s">
        <v>104</v>
      </c>
      <c r="C7" s="69" t="s">
        <v>105</v>
      </c>
      <c r="D7" s="69" t="s">
        <v>126</v>
      </c>
      <c r="E7" s="64"/>
      <c r="F7" s="64"/>
      <c r="G7" s="64"/>
      <c r="H7" s="64"/>
    </row>
    <row r="8" spans="1:13" x14ac:dyDescent="0.3">
      <c r="B8" s="71" t="s">
        <v>106</v>
      </c>
      <c r="C8" s="69" t="s">
        <v>107</v>
      </c>
      <c r="D8" s="69" t="s">
        <v>126</v>
      </c>
    </row>
    <row r="9" spans="1:13" x14ac:dyDescent="0.3">
      <c r="B9" s="71" t="s">
        <v>108</v>
      </c>
      <c r="C9" s="69" t="s">
        <v>179</v>
      </c>
      <c r="D9" s="69" t="s">
        <v>126</v>
      </c>
    </row>
    <row r="10" spans="1:13" x14ac:dyDescent="0.3">
      <c r="B10" s="71" t="s">
        <v>109</v>
      </c>
      <c r="C10" s="69" t="s">
        <v>180</v>
      </c>
      <c r="D10" s="69" t="s">
        <v>126</v>
      </c>
    </row>
    <row r="11" spans="1:13" x14ac:dyDescent="0.3">
      <c r="B11" s="71" t="s">
        <v>110</v>
      </c>
      <c r="C11" s="69" t="s">
        <v>156</v>
      </c>
      <c r="D11" s="69" t="s">
        <v>126</v>
      </c>
    </row>
    <row r="12" spans="1:13" x14ac:dyDescent="0.3">
      <c r="B12" s="71" t="s">
        <v>111</v>
      </c>
      <c r="C12" s="69" t="s">
        <v>112</v>
      </c>
      <c r="D12" s="69" t="s">
        <v>126</v>
      </c>
    </row>
    <row r="13" spans="1:13" x14ac:dyDescent="0.3">
      <c r="B13" s="71" t="s">
        <v>113</v>
      </c>
      <c r="C13" s="69" t="s">
        <v>114</v>
      </c>
      <c r="D13" s="69" t="s">
        <v>126</v>
      </c>
    </row>
    <row r="14" spans="1:13" x14ac:dyDescent="0.3">
      <c r="A14" s="58"/>
      <c r="B14" s="71" t="s">
        <v>115</v>
      </c>
      <c r="C14" s="69" t="s">
        <v>116</v>
      </c>
      <c r="D14" s="69" t="s">
        <v>126</v>
      </c>
      <c r="F14" s="58"/>
      <c r="G14" s="56"/>
      <c r="H14" s="56"/>
      <c r="I14" s="56"/>
      <c r="J14"/>
      <c r="K14" s="61"/>
      <c r="L14" s="60"/>
      <c r="M14" s="56"/>
    </row>
    <row r="15" spans="1:13" x14ac:dyDescent="0.3">
      <c r="A15" s="59"/>
      <c r="B15" s="71" t="s">
        <v>117</v>
      </c>
      <c r="C15" s="70" t="s">
        <v>118</v>
      </c>
      <c r="D15" s="69" t="s">
        <v>126</v>
      </c>
      <c r="E15"/>
      <c r="F15" s="56"/>
      <c r="G15" s="56"/>
      <c r="H15" s="56"/>
      <c r="I15" s="56"/>
      <c r="J15"/>
      <c r="K15" s="61"/>
      <c r="L15" s="60"/>
      <c r="M15" s="56"/>
    </row>
    <row r="16" spans="1:13" x14ac:dyDescent="0.3">
      <c r="A16" s="59"/>
      <c r="B16" s="71" t="s">
        <v>119</v>
      </c>
      <c r="C16" s="70" t="s">
        <v>120</v>
      </c>
      <c r="D16" s="69" t="s">
        <v>126</v>
      </c>
      <c r="E16"/>
      <c r="F16" s="56"/>
      <c r="G16" s="56"/>
      <c r="H16" s="56"/>
      <c r="I16" s="56"/>
      <c r="J16"/>
      <c r="K16" s="61"/>
      <c r="L16" s="60"/>
      <c r="M16" s="56"/>
    </row>
    <row r="17" spans="1:13" x14ac:dyDescent="0.3">
      <c r="A17" s="59"/>
      <c r="B17" s="71" t="s">
        <v>91</v>
      </c>
      <c r="C17" s="70" t="s">
        <v>121</v>
      </c>
      <c r="D17" s="69" t="s">
        <v>126</v>
      </c>
      <c r="E17"/>
      <c r="F17" s="56"/>
      <c r="G17" s="56"/>
      <c r="H17" s="56"/>
      <c r="I17" s="56"/>
      <c r="J17"/>
      <c r="K17" s="61"/>
      <c r="L17" s="60"/>
      <c r="M17" s="56"/>
    </row>
    <row r="18" spans="1:13" x14ac:dyDescent="0.3">
      <c r="A18" s="59"/>
      <c r="B18" s="71" t="s">
        <v>92</v>
      </c>
      <c r="C18" s="70" t="s">
        <v>122</v>
      </c>
      <c r="D18" s="69" t="s">
        <v>126</v>
      </c>
      <c r="E18"/>
      <c r="F18" s="56"/>
      <c r="G18" s="56"/>
      <c r="H18" s="56"/>
      <c r="I18" s="56"/>
      <c r="J18"/>
      <c r="K18" s="61"/>
      <c r="L18" s="60"/>
      <c r="M18" s="62"/>
    </row>
    <row r="19" spans="1:13" x14ac:dyDescent="0.3">
      <c r="A19" s="59"/>
      <c r="B19" s="85" t="s">
        <v>165</v>
      </c>
      <c r="C19" s="70" t="s">
        <v>169</v>
      </c>
      <c r="D19" s="70" t="s">
        <v>171</v>
      </c>
      <c r="E19"/>
      <c r="F19" s="56"/>
      <c r="G19" s="56"/>
      <c r="H19" s="56"/>
      <c r="I19" s="56"/>
      <c r="J19"/>
      <c r="K19" s="61"/>
      <c r="L19" s="60"/>
      <c r="M19" s="62"/>
    </row>
    <row r="20" spans="1:13" x14ac:dyDescent="0.3">
      <c r="A20" s="59"/>
      <c r="B20" s="85" t="s">
        <v>168</v>
      </c>
      <c r="C20" s="70" t="s">
        <v>170</v>
      </c>
      <c r="D20" s="70" t="s">
        <v>171</v>
      </c>
      <c r="E20"/>
      <c r="F20" s="56"/>
      <c r="G20" s="56"/>
      <c r="H20" s="56"/>
      <c r="I20" s="56"/>
      <c r="J20"/>
      <c r="K20" s="61"/>
      <c r="L20" s="60"/>
      <c r="M20" s="62"/>
    </row>
    <row r="21" spans="1:13" x14ac:dyDescent="0.3">
      <c r="A21" s="59"/>
      <c r="B21" s="85" t="s">
        <v>172</v>
      </c>
      <c r="C21" s="70" t="s">
        <v>175</v>
      </c>
      <c r="D21" s="70" t="s">
        <v>171</v>
      </c>
      <c r="E21"/>
      <c r="F21" s="56"/>
      <c r="G21" s="56"/>
      <c r="H21" s="56"/>
      <c r="I21" s="56"/>
      <c r="J21"/>
      <c r="K21" s="61"/>
      <c r="L21" s="60"/>
      <c r="M21" s="62"/>
    </row>
    <row r="22" spans="1:13" x14ac:dyDescent="0.3">
      <c r="A22" s="59"/>
      <c r="B22" s="85" t="s">
        <v>173</v>
      </c>
      <c r="C22" s="70" t="s">
        <v>174</v>
      </c>
      <c r="D22" s="70" t="s">
        <v>171</v>
      </c>
      <c r="E22"/>
      <c r="F22" s="56"/>
      <c r="G22" s="56"/>
      <c r="H22" s="56"/>
      <c r="I22" s="56"/>
      <c r="J22"/>
      <c r="K22" s="61"/>
      <c r="L22" s="60"/>
      <c r="M22" s="62"/>
    </row>
    <row r="23" spans="1:13" x14ac:dyDescent="0.3">
      <c r="A23" s="59"/>
      <c r="B23" s="85" t="s">
        <v>181</v>
      </c>
      <c r="C23" s="70" t="s">
        <v>186</v>
      </c>
      <c r="D23" s="70" t="s">
        <v>171</v>
      </c>
      <c r="E23"/>
      <c r="F23" s="56"/>
      <c r="G23" s="56"/>
      <c r="H23" s="56"/>
      <c r="I23" s="56"/>
      <c r="J23"/>
      <c r="K23" s="61"/>
      <c r="L23" s="60"/>
      <c r="M23" s="62"/>
    </row>
    <row r="24" spans="1:13" x14ac:dyDescent="0.3">
      <c r="A24" s="59"/>
      <c r="B24" s="85" t="s">
        <v>182</v>
      </c>
      <c r="C24" s="70" t="s">
        <v>187</v>
      </c>
      <c r="D24" s="70" t="s">
        <v>171</v>
      </c>
      <c r="E24"/>
      <c r="F24" s="56"/>
      <c r="G24" s="56"/>
      <c r="H24" s="56"/>
      <c r="I24" s="56"/>
      <c r="J24"/>
      <c r="K24" s="61"/>
      <c r="L24" s="60"/>
      <c r="M24" s="62"/>
    </row>
    <row r="25" spans="1:13" x14ac:dyDescent="0.3">
      <c r="A25" s="59"/>
      <c r="B25" s="85" t="s">
        <v>189</v>
      </c>
      <c r="C25" s="70" t="s">
        <v>190</v>
      </c>
      <c r="D25" s="70" t="s">
        <v>171</v>
      </c>
      <c r="E25"/>
      <c r="F25" s="56"/>
      <c r="G25" s="56"/>
      <c r="H25" s="56"/>
      <c r="I25" s="56"/>
      <c r="J25"/>
      <c r="K25" s="61"/>
      <c r="L25" s="60"/>
      <c r="M25" s="62"/>
    </row>
  </sheetData>
  <hyperlinks>
    <hyperlink ref="B3" location="Calculations!A52" display="simple_loc_FAC" xr:uid="{85A23906-AE7A-4EF2-A587-3B038A782F88}"/>
    <hyperlink ref="B4" location="Calculations!A82" display="simple_pol_FAC" xr:uid="{9285BAC3-BB86-42A0-B8E6-20F9120D36DD}"/>
    <hyperlink ref="B5" location="Calculations!A67" display="simple_pol_FAC" xr:uid="{40B975F1-6FD7-429E-8BDC-0F843D2E3C47}"/>
    <hyperlink ref="B6" location="Calculations!A97" display="multiple_FAC" xr:uid="{0784578A-9042-45B5-ABAB-B482A35A09CF}"/>
    <hyperlink ref="B17" location="Calculations!A141" display="simple_CAT_XL" xr:uid="{0A52529B-26B5-442E-8233-15E02865A61B}"/>
    <hyperlink ref="B18" location="Calculations!A157" display="multiple_CAT_XL" xr:uid="{9E6C1045-A0E2-4B41-A5D0-647D7EACA04C}"/>
    <hyperlink ref="B7" location="Calculations!A190" display="simple_QS" xr:uid="{FC997AB8-CE66-4D2F-B594-BC15F84115C6}"/>
    <hyperlink ref="B12" location="Calculations!A206" display="loc_limit_QS" xr:uid="{6A8534EA-144D-4997-B5BD-DE8E18E63F8E}"/>
    <hyperlink ref="B13" location="Calculations!A222" display="pol_limit_QS" xr:uid="{8A74CB14-76FB-4238-9C86-A32FC74C0AED}"/>
    <hyperlink ref="B14" location="Calculations!A238" display="acc_limit_QS" xr:uid="{360EAB9C-846B-49AC-88DC-0CC97F27F6AC}"/>
    <hyperlink ref="B15" location="Calculations!A254" display="multiple_QS_1" xr:uid="{F39C2C02-C2FE-4C31-951A-C273E3DCEBAB}"/>
    <hyperlink ref="B16" location="Calculations!A271" display="multiple_QS_2" xr:uid="{7B616093-7274-4F17-902F-8A95113C324C}"/>
    <hyperlink ref="B8" location="Calculations!A304" display="loc_SS" xr:uid="{7062D54D-F3C2-4409-9C26-81AE9468DB47}"/>
    <hyperlink ref="B9" location="Calculations!A320" display="pol_SS" xr:uid="{9462480D-4025-45C0-9988-64F65622FE5B}"/>
    <hyperlink ref="B10" location="Calculations!A336" display="acc_SS" xr:uid="{49A1EF6D-C3F0-446C-89F0-288F81EE0F82}"/>
    <hyperlink ref="B11" location="Calculations!A352" display="multiple_SS" xr:uid="{E2892C55-32DD-47CB-B12E-68115F56099E}"/>
    <hyperlink ref="B19" location="Calculations!A370" display="placed_acc_QS" xr:uid="{A3E79680-34CE-4365-AF36-79E1FF3FA450}"/>
    <hyperlink ref="B20" location="Calculations!A382" display="placed_acc_1_QS" xr:uid="{A79DF74C-D25E-4A32-8A4A-D13193F5A6FA}"/>
    <hyperlink ref="B21" location="Calculations!A394" display="placed_acc_limit_QS" xr:uid="{9198C94E-94B3-4F7C-B637-F7D17172365D}"/>
    <hyperlink ref="B22" location="Calculations!A408" display="placed_acc_1_limit_QS" xr:uid="{37046EE5-CB2C-4C4C-8B2D-470EF59821CE}"/>
    <hyperlink ref="B23" location="'OED examples list'!A422" display="placed_loc_SS" xr:uid="{D181DCC0-D0B6-4FA6-B490-3AD1A99B9A13}"/>
    <hyperlink ref="B24" location="'OED examples list'!A439" display="placed_loc_limit_SS" xr:uid="{69C2FBDD-3D0C-48CC-8702-700ECF34429D}"/>
    <hyperlink ref="B25" location="'OED examples list'!A456" display="acc_1_CAT_XL" xr:uid="{3F240C2F-C227-444D-B0EF-55D6D8A6F5BC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Calculations</vt:lpstr>
      <vt:lpstr>OED examples list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Marsh, Inc.</dc:creator>
  <cp:lastModifiedBy>Joh</cp:lastModifiedBy>
  <cp:lastPrinted>2013-02-27T22:10:58Z</cp:lastPrinted>
  <dcterms:created xsi:type="dcterms:W3CDTF">2012-12-12T13:18:42Z</dcterms:created>
  <dcterms:modified xsi:type="dcterms:W3CDTF">2018-08-13T15:02:26Z</dcterms:modified>
</cp:coreProperties>
</file>