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msys64_2\home\Joh\ktest_new4\ftest\data\fm49\"/>
    </mc:Choice>
  </mc:AlternateContent>
  <xr:revisionPtr revIDLastSave="0" documentId="13_ncr:1_{6228316B-0B8F-41C7-BF12-882427AD2D79}" xr6:coauthVersionLast="45" xr6:coauthVersionMax="45" xr10:uidLastSave="{00000000-0000-0000-0000-000000000000}"/>
  <bookViews>
    <workbookView xWindow="-120" yWindow="-120" windowWidth="29040" windowHeight="15840" xr2:uid="{75D5E7CF-EFFD-4508-9A5B-71E86028FB54}"/>
  </bookViews>
  <sheets>
    <sheet name="MinMaxDed" sheetId="8" r:id="rId1"/>
  </sheets>
  <definedNames>
    <definedName name="deduct2">MinMaxDed!$F$46</definedName>
    <definedName name="deduct3">MinMaxDed!$C$38</definedName>
    <definedName name="l.over">MinMaxDed!$G$49</definedName>
    <definedName name="l.under">MinMaxDed!$G$48</definedName>
    <definedName name="loss">MinMaxDed!$C$39</definedName>
    <definedName name="oloss">MinMaxDed!$H$47</definedName>
    <definedName name="over">MinMaxDed!$C$41</definedName>
    <definedName name="uloss">MinMaxDed!$G$47</definedName>
    <definedName name="under">MinMaxDed!$C$40</definedName>
    <definedName name="x.effective">MinMaxDed!$C$37</definedName>
    <definedName name="x.loss">MinMaxDed!$C$34</definedName>
    <definedName name="x.over">MinMaxDed!$C$36</definedName>
    <definedName name="x.under">MinMaxDed!$C$35</definedName>
    <definedName name="y.effective">MinMaxDed!$F$45</definedName>
    <definedName name="y.loss">MinMaxDed!$F$42</definedName>
    <definedName name="y.over">MinMaxDed!$F$44</definedName>
    <definedName name="y.under">MinMaxDed!$F$43</definedName>
  </definedNames>
  <calcPr calcId="18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8" l="1"/>
  <c r="E15" i="8" l="1"/>
  <c r="D15" i="8"/>
  <c r="C15" i="8"/>
  <c r="F46" i="8" l="1"/>
  <c r="C38" i="8"/>
  <c r="E31" i="8" l="1"/>
  <c r="D31" i="8"/>
  <c r="C31" i="8"/>
  <c r="E27" i="8"/>
  <c r="E28" i="8" s="1"/>
  <c r="D27" i="8"/>
  <c r="D28" i="8" s="1"/>
  <c r="C27" i="8"/>
  <c r="F31" i="8" l="1"/>
  <c r="D32" i="8"/>
  <c r="D33" i="8"/>
  <c r="E32" i="8"/>
  <c r="E35" i="8" s="1"/>
  <c r="E40" i="8" s="1"/>
  <c r="E33" i="8"/>
  <c r="E41" i="8" s="1"/>
  <c r="D30" i="8"/>
  <c r="E30" i="8"/>
  <c r="E29" i="8"/>
  <c r="F27" i="8"/>
  <c r="C28" i="8"/>
  <c r="D29" i="8"/>
  <c r="E34" i="8" l="1"/>
  <c r="E39" i="8" s="1"/>
  <c r="C29" i="8"/>
  <c r="C37" i="8" s="1"/>
  <c r="C32" i="8"/>
  <c r="C35" i="8" s="1"/>
  <c r="C30" i="8"/>
  <c r="C34" i="8" s="1"/>
  <c r="C39" i="8" s="1"/>
  <c r="C33" i="8"/>
  <c r="C36" i="8" s="1"/>
  <c r="F28" i="8"/>
  <c r="C41" i="8" l="1"/>
  <c r="F32" i="8"/>
  <c r="F33" i="8"/>
  <c r="F36" i="8"/>
  <c r="F29" i="8"/>
  <c r="F45" i="8" s="1"/>
  <c r="F30" i="8"/>
  <c r="C40" i="8" l="1"/>
  <c r="F40" i="8" s="1"/>
  <c r="F41" i="8"/>
  <c r="F44" i="8" s="1"/>
  <c r="F34" i="8"/>
  <c r="F39" i="8"/>
  <c r="F35" i="8"/>
  <c r="F43" i="8" l="1"/>
  <c r="F42" i="8"/>
  <c r="G47" i="8" l="1"/>
  <c r="G49" i="8" s="1"/>
  <c r="H47" i="8"/>
  <c r="H49" i="8" s="1"/>
  <c r="F47" i="8" l="1"/>
  <c r="F52" i="8" s="1"/>
  <c r="F49" i="8"/>
  <c r="H48" i="8"/>
  <c r="G48" i="8"/>
  <c r="F48" i="8" l="1"/>
  <c r="E52" i="8"/>
  <c r="D52" i="8"/>
  <c r="C5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author>
  </authors>
  <commentList>
    <comment ref="C39" authorId="0" shapeId="0" xr:uid="{4A5B6472-C635-4804-8CD9-A5EB7A644F91}">
      <text>
        <r>
          <rPr>
            <b/>
            <sz val="9"/>
            <color indexed="81"/>
            <rFont val="Tahoma"/>
            <family val="2"/>
          </rPr>
          <t>Joh:</t>
        </r>
        <r>
          <rPr>
            <sz val="9"/>
            <color indexed="81"/>
            <rFont val="Tahoma"/>
            <family val="2"/>
          </rPr>
          <t xml:space="preserve">
Allow loss to increase if underlimit&gt;0
Allow loss to increase until underlimit reaches 0 then add excess 
to overlimit</t>
        </r>
      </text>
    </comment>
    <comment ref="F47" authorId="0" shapeId="0" xr:uid="{1A3B61F6-7106-474C-80B4-45F158D9771B}">
      <text>
        <r>
          <rPr>
            <b/>
            <sz val="9"/>
            <color indexed="81"/>
            <rFont val="Tahoma"/>
            <family val="2"/>
          </rPr>
          <t>Joh:</t>
        </r>
        <r>
          <rPr>
            <sz val="9"/>
            <color indexed="81"/>
            <rFont val="Tahoma"/>
            <family val="2"/>
          </rPr>
          <t xml:space="preserve">
Allow loss to decrease if underlimit&gt;0
Reduce overlimit before allowing loss to decrease when underlimit=0</t>
        </r>
      </text>
    </comment>
  </commentList>
</comments>
</file>

<file path=xl/sharedStrings.xml><?xml version="1.0" encoding="utf-8"?>
<sst xmlns="http://schemas.openxmlformats.org/spreadsheetml/2006/main" count="62" uniqueCount="48">
  <si>
    <t>Location</t>
  </si>
  <si>
    <t>TIV</t>
  </si>
  <si>
    <t>Location Deductible</t>
  </si>
  <si>
    <t>Location Limit</t>
  </si>
  <si>
    <t>Policy Limit</t>
  </si>
  <si>
    <t>Damage Ratio</t>
  </si>
  <si>
    <t>Inputs</t>
  </si>
  <si>
    <t>Calculations</t>
  </si>
  <si>
    <t>Ground-up loss</t>
  </si>
  <si>
    <t>Total</t>
  </si>
  <si>
    <t>Loss net of location deductible</t>
  </si>
  <si>
    <t>Effective location deductible</t>
  </si>
  <si>
    <t>Loss net of location limit</t>
  </si>
  <si>
    <t>Loss input to policy level</t>
  </si>
  <si>
    <t>Gross Loss - back allocated using allocation rule 1</t>
  </si>
  <si>
    <t>Limit from impacted locations</t>
  </si>
  <si>
    <t>Loss including impact of location limits</t>
  </si>
  <si>
    <t>Special condition Maximum deductible</t>
  </si>
  <si>
    <t>Policy Minimum Deductible</t>
  </si>
  <si>
    <t>Loss input to special condition level</t>
  </si>
  <si>
    <t>Over limit</t>
  </si>
  <si>
    <t>Under limit</t>
  </si>
  <si>
    <t>Max ded</t>
  </si>
  <si>
    <t>Effective deductible</t>
  </si>
  <si>
    <t>Min deductible</t>
  </si>
  <si>
    <t>if y.under=0</t>
  </si>
  <si>
    <t>else</t>
  </si>
  <si>
    <t>MinAndMaxDed</t>
  </si>
  <si>
    <t>Exactly at limit at final level</t>
  </si>
  <si>
    <t>Slightly over limit at final level</t>
  </si>
  <si>
    <t>Slightly under limit at final level</t>
  </si>
  <si>
    <t>All locations well over limit</t>
  </si>
  <si>
    <t>All locations well under limit</t>
  </si>
  <si>
    <t>Under and over limit at max ded level</t>
  </si>
  <si>
    <t>Both under and over limit at min ded level</t>
  </si>
  <si>
    <t>Both over and under limit at min ded level</t>
  </si>
  <si>
    <t>Location deductibles and limits, special condition max deductible and policy minimum deductible and limit.</t>
  </si>
  <si>
    <t>As well as carrying effective deductible through the calculation, we also carry the accumulated amount by which loss has exceeded the limit ("over limit"), and the accumulated amount by which loss is under the limit ("under limit")</t>
  </si>
  <si>
    <t>If there are prior level limits and under limit = 0 (contributing losses have all surpassed their limits), then there is no loss adjustment where the delta is less than the amount of over limit</t>
  </si>
  <si>
    <t>If there are prior level limits and under limit &gt; 0, then the loss adjustment will be applied until the prior level limit is reached, and then any excess loss adjustment is added to the accumulated over-limit</t>
  </si>
  <si>
    <t>&lt;&lt;&lt; CHOOSE SCENARIO IN DROP DOWN</t>
  </si>
  <si>
    <t>Policy loss cannot exceed combined location limits of 600k</t>
  </si>
  <si>
    <t>Special condition loss cannot exceed combined location limits of 400k</t>
  </si>
  <si>
    <t>Test sidx</t>
  </si>
  <si>
    <t>Scenario description</t>
  </si>
  <si>
    <t>Damage ratios</t>
  </si>
  <si>
    <t>The following eight scenarios cover the possibilities of over-limit and under-limit where there is first  a max then a min at progressive levels and prior level limits exist.</t>
  </si>
  <si>
    <t>Both under and over limit are carried as +ve amounts. The following logic is only applied when a minimum and/or maximum deductible is present at subsequent levels, leading to a potential loss adjustment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</si>
</sst>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theme="4"/>
      <name val="Calibri"/>
      <family val="2"/>
      <scheme val="minor"/>
    </font>
    <font>
      <b/>
      <sz val="11"/>
      <color rgb="FFFF0000"/>
      <name val="Calibri"/>
      <family val="2"/>
      <scheme val="minor"/>
    </font>
    <font>
      <b/>
      <sz val="14"/>
      <color theme="1"/>
      <name val="Calibri"/>
      <family val="2"/>
      <scheme val="minor"/>
    </font>
    <font>
      <sz val="11"/>
      <name val="Calibri"/>
      <family val="2"/>
      <scheme val="minor"/>
    </font>
    <font>
      <sz val="11"/>
      <color rgb="FFFF0000"/>
      <name val="Calibri"/>
      <family val="2"/>
      <scheme val="minor"/>
    </font>
    <font>
      <sz val="11"/>
      <color theme="2" tint="-0.249977111117893"/>
      <name val="Calibri"/>
      <family val="2"/>
      <scheme val="minor"/>
    </font>
    <font>
      <b/>
      <sz val="14"/>
      <color rgb="FFFF0000"/>
      <name val="Calibri"/>
      <family val="2"/>
      <scheme val="minor"/>
    </font>
    <font>
      <b/>
      <u/>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0" xfId="0" applyAlignment="1">
      <alignment horizontal="center"/>
    </xf>
    <xf numFmtId="0" fontId="2" fillId="0" borderId="0" xfId="0" applyFont="1" applyAlignment="1">
      <alignment horizontal="center"/>
    </xf>
    <xf numFmtId="0" fontId="1" fillId="0" borderId="0" xfId="0" applyFont="1"/>
    <xf numFmtId="3" fontId="2" fillId="0" borderId="0" xfId="0" applyNumberFormat="1" applyFont="1" applyAlignment="1">
      <alignment horizontal="center"/>
    </xf>
    <xf numFmtId="3" fontId="0" fillId="0" borderId="0" xfId="0" applyNumberFormat="1" applyAlignment="1">
      <alignment horizontal="center"/>
    </xf>
    <xf numFmtId="10" fontId="2" fillId="0" borderId="0" xfId="0" applyNumberFormat="1" applyFont="1" applyAlignment="1">
      <alignment horizontal="center"/>
    </xf>
    <xf numFmtId="0" fontId="3" fillId="0" borderId="0" xfId="0" applyFont="1"/>
    <xf numFmtId="3" fontId="3" fillId="0" borderId="0" xfId="0" applyNumberFormat="1" applyFont="1" applyAlignment="1">
      <alignment horizontal="center"/>
    </xf>
    <xf numFmtId="0" fontId="4" fillId="0" borderId="0" xfId="0" applyFont="1"/>
    <xf numFmtId="3" fontId="0" fillId="0" borderId="0" xfId="0" applyNumberFormat="1"/>
    <xf numFmtId="0" fontId="5" fillId="0" borderId="0" xfId="0" applyFont="1"/>
    <xf numFmtId="3" fontId="5"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3" fontId="3" fillId="0" borderId="0" xfId="0" applyNumberFormat="1" applyFont="1" applyAlignment="1">
      <alignment horizontal="center"/>
    </xf>
    <xf numFmtId="0" fontId="6" fillId="0" borderId="0" xfId="0" applyFont="1"/>
    <xf numFmtId="0" fontId="7" fillId="0" borderId="0" xfId="0" applyFont="1"/>
    <xf numFmtId="3" fontId="7" fillId="0" borderId="0" xfId="0" applyNumberFormat="1" applyFont="1" applyAlignment="1">
      <alignment horizontal="center"/>
    </xf>
    <xf numFmtId="3" fontId="7" fillId="0" borderId="0" xfId="0" applyNumberFormat="1" applyFont="1"/>
    <xf numFmtId="3" fontId="7" fillId="0" borderId="0" xfId="0" applyNumberFormat="1" applyFont="1" applyAlignment="1"/>
    <xf numFmtId="0" fontId="0" fillId="2" borderId="0" xfId="0" applyFill="1"/>
    <xf numFmtId="3" fontId="2" fillId="0" borderId="2" xfId="0" applyNumberFormat="1" applyFont="1" applyBorder="1" applyAlignment="1">
      <alignment horizontal="center"/>
    </xf>
    <xf numFmtId="0" fontId="8" fillId="0" borderId="0" xfId="0" applyFont="1"/>
    <xf numFmtId="3" fontId="2" fillId="0" borderId="2" xfId="0" applyNumberFormat="1" applyFont="1" applyBorder="1" applyAlignment="1">
      <alignment horizontal="center"/>
    </xf>
    <xf numFmtId="3" fontId="2" fillId="0" borderId="1" xfId="0" applyNumberFormat="1" applyFont="1" applyBorder="1" applyAlignment="1">
      <alignment horizontal="center"/>
    </xf>
    <xf numFmtId="3" fontId="2" fillId="0" borderId="0" xfId="0" applyNumberFormat="1" applyFont="1" applyBorder="1" applyAlignment="1">
      <alignment horizontal="center"/>
    </xf>
    <xf numFmtId="3" fontId="0" fillId="0" borderId="0" xfId="0" applyNumberFormat="1" applyAlignment="1">
      <alignment horizontal="center"/>
    </xf>
    <xf numFmtId="3" fontId="3" fillId="0" borderId="0" xfId="0" applyNumberFormat="1" applyFont="1" applyAlignment="1">
      <alignment horizontal="center"/>
    </xf>
    <xf numFmtId="3" fontId="5" fillId="0" borderId="0" xfId="0" applyNumberFormat="1" applyFont="1" applyAlignment="1">
      <alignment horizontal="center"/>
    </xf>
    <xf numFmtId="3" fontId="9" fillId="0" borderId="0" xfId="0" applyNumberFormat="1" applyFont="1"/>
    <xf numFmtId="0" fontId="1" fillId="2" borderId="3" xfId="0" applyFont="1" applyFill="1" applyBorder="1" applyAlignment="1">
      <alignment horizontal="left"/>
    </xf>
    <xf numFmtId="0" fontId="1" fillId="2" borderId="4" xfId="0" applyFont="1" applyFill="1" applyBorder="1" applyAlignment="1">
      <alignment horizontal="left"/>
    </xf>
    <xf numFmtId="0" fontId="1" fillId="2" borderId="5" xfId="0" applyFont="1" applyFill="1" applyBorder="1" applyAlignment="1">
      <alignment horizontal="left"/>
    </xf>
    <xf numFmtId="0" fontId="1" fillId="0" borderId="0" xfId="0" applyFont="1" applyFill="1"/>
    <xf numFmtId="0" fontId="0" fillId="0" borderId="0" xfId="0" applyFill="1"/>
    <xf numFmtId="0" fontId="0" fillId="0" borderId="6" xfId="0" applyBorder="1"/>
    <xf numFmtId="0" fontId="0" fillId="0" borderId="7" xfId="0" applyBorder="1"/>
    <xf numFmtId="0" fontId="0" fillId="0" borderId="8" xfId="0" applyBorder="1"/>
    <xf numFmtId="0" fontId="0" fillId="0" borderId="0" xfId="0" applyBorder="1"/>
    <xf numFmtId="0" fontId="0" fillId="0" borderId="1" xfId="0" applyBorder="1"/>
    <xf numFmtId="0" fontId="2" fillId="0" borderId="2" xfId="0" applyFont="1" applyBorder="1" applyAlignment="1">
      <alignment horizontal="center"/>
    </xf>
    <xf numFmtId="3" fontId="2" fillId="0" borderId="9" xfId="0" applyNumberFormat="1" applyFont="1" applyBorder="1" applyAlignment="1">
      <alignment horizontal="center"/>
    </xf>
    <xf numFmtId="0" fontId="0" fillId="0" borderId="10" xfId="0" applyBorder="1"/>
    <xf numFmtId="0" fontId="0" fillId="0" borderId="11"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5C8D0-F48E-4A41-AADD-C52642189E6D}">
  <dimension ref="B1:U60"/>
  <sheetViews>
    <sheetView tabSelected="1" zoomScale="80" zoomScaleNormal="80" workbookViewId="0">
      <selection activeCell="F52" sqref="F52"/>
    </sheetView>
  </sheetViews>
  <sheetFormatPr defaultRowHeight="15" x14ac:dyDescent="0.25"/>
  <cols>
    <col min="1" max="1" width="2" customWidth="1"/>
    <col min="2" max="2" width="54.28515625" bestFit="1" customWidth="1"/>
    <col min="3" max="5" width="9.85546875" bestFit="1" customWidth="1"/>
    <col min="6" max="6" width="12" customWidth="1"/>
    <col min="7" max="7" width="12.85546875" bestFit="1" customWidth="1"/>
    <col min="8" max="8" width="11.7109375" customWidth="1"/>
    <col min="11" max="11" width="15" bestFit="1" customWidth="1"/>
    <col min="12" max="12" width="32.140625" bestFit="1" customWidth="1"/>
    <col min="13" max="13" width="27.28515625" bestFit="1" customWidth="1"/>
    <col min="14" max="14" width="32.140625" bestFit="1" customWidth="1"/>
    <col min="15" max="15" width="27.28515625" bestFit="1" customWidth="1"/>
  </cols>
  <sheetData>
    <row r="1" spans="2:15" ht="18.75" x14ac:dyDescent="0.3">
      <c r="B1" s="9" t="s">
        <v>27</v>
      </c>
    </row>
    <row r="2" spans="2:15" ht="18.75" x14ac:dyDescent="0.3">
      <c r="B2" s="23" t="str">
        <f>"Scenario: "&amp;C11</f>
        <v>Scenario: All locations well over limit</v>
      </c>
    </row>
    <row r="4" spans="2:15" x14ac:dyDescent="0.25">
      <c r="B4" t="s">
        <v>36</v>
      </c>
    </row>
    <row r="5" spans="2:15" x14ac:dyDescent="0.25">
      <c r="B5" t="s">
        <v>37</v>
      </c>
    </row>
    <row r="6" spans="2:15" x14ac:dyDescent="0.25">
      <c r="B6" t="s">
        <v>47</v>
      </c>
    </row>
    <row r="7" spans="2:15" x14ac:dyDescent="0.25">
      <c r="B7" t="s">
        <v>38</v>
      </c>
    </row>
    <row r="8" spans="2:15" x14ac:dyDescent="0.25">
      <c r="B8" t="s">
        <v>39</v>
      </c>
    </row>
    <row r="9" spans="2:15" x14ac:dyDescent="0.25">
      <c r="B9" t="s">
        <v>46</v>
      </c>
    </row>
    <row r="10" spans="2:15" x14ac:dyDescent="0.25">
      <c r="C10" s="34"/>
      <c r="D10" s="35"/>
      <c r="E10" s="35"/>
      <c r="M10" t="s">
        <v>45</v>
      </c>
    </row>
    <row r="11" spans="2:15" x14ac:dyDescent="0.25">
      <c r="B11" s="3" t="s">
        <v>6</v>
      </c>
      <c r="C11" s="31" t="s">
        <v>31</v>
      </c>
      <c r="D11" s="32"/>
      <c r="E11" s="33"/>
      <c r="F11" s="16" t="s">
        <v>40</v>
      </c>
      <c r="K11" s="36" t="s">
        <v>43</v>
      </c>
      <c r="L11" s="37" t="s">
        <v>44</v>
      </c>
      <c r="M11" s="37" t="s">
        <v>0</v>
      </c>
      <c r="N11" s="37" t="s">
        <v>0</v>
      </c>
      <c r="O11" s="38" t="s">
        <v>0</v>
      </c>
    </row>
    <row r="12" spans="2:15" x14ac:dyDescent="0.25">
      <c r="K12" s="45"/>
      <c r="L12" s="43"/>
      <c r="M12" s="43">
        <v>1</v>
      </c>
      <c r="N12" s="43">
        <v>2</v>
      </c>
      <c r="O12" s="44">
        <v>3</v>
      </c>
    </row>
    <row r="13" spans="2:15" x14ac:dyDescent="0.25">
      <c r="B13" t="s">
        <v>0</v>
      </c>
      <c r="C13" s="2">
        <v>1</v>
      </c>
      <c r="D13" s="2">
        <v>2</v>
      </c>
      <c r="E13" s="2">
        <v>3</v>
      </c>
      <c r="F13" s="1"/>
      <c r="K13" s="41">
        <v>1</v>
      </c>
      <c r="L13" s="39" t="s">
        <v>28</v>
      </c>
      <c r="M13" s="39">
        <v>0.2</v>
      </c>
      <c r="N13" s="39">
        <v>0.10050000000000001</v>
      </c>
      <c r="O13" s="40">
        <v>6.7000000000000004E-2</v>
      </c>
    </row>
    <row r="14" spans="2:15" x14ac:dyDescent="0.25">
      <c r="B14" t="s">
        <v>1</v>
      </c>
      <c r="C14" s="4">
        <v>1000000</v>
      </c>
      <c r="D14" s="4">
        <v>2000000</v>
      </c>
      <c r="E14" s="4">
        <v>3000000</v>
      </c>
      <c r="F14" s="4"/>
      <c r="K14" s="22">
        <v>2</v>
      </c>
      <c r="L14" s="39" t="s">
        <v>29</v>
      </c>
      <c r="M14" s="39">
        <v>0.20050000000000001</v>
      </c>
      <c r="N14" s="39">
        <v>0.10075000000000001</v>
      </c>
      <c r="O14" s="40">
        <v>6.7000000000000004E-2</v>
      </c>
    </row>
    <row r="15" spans="2:15" x14ac:dyDescent="0.25">
      <c r="B15" t="s">
        <v>5</v>
      </c>
      <c r="C15" s="6">
        <f>VLOOKUP($C$11,$L$13:$O$20,2,FALSE)</f>
        <v>0.25</v>
      </c>
      <c r="D15" s="6">
        <f>VLOOKUP($C$11,$L$13:$O$20,3,FALSE)</f>
        <v>0.25</v>
      </c>
      <c r="E15" s="6">
        <f>VLOOKUP($C$11,$L$13:$O$20,4,FALSE)</f>
        <v>0.25</v>
      </c>
      <c r="F15" s="1"/>
      <c r="K15" s="41">
        <v>3</v>
      </c>
      <c r="L15" s="39" t="s">
        <v>30</v>
      </c>
      <c r="M15" s="39">
        <v>0.19950000000000001</v>
      </c>
      <c r="N15" s="39">
        <v>0.10050000000000001</v>
      </c>
      <c r="O15" s="40">
        <v>6.7000000000000004E-2</v>
      </c>
    </row>
    <row r="16" spans="2:15" x14ac:dyDescent="0.25">
      <c r="B16" t="s">
        <v>2</v>
      </c>
      <c r="C16" s="4">
        <v>1000</v>
      </c>
      <c r="D16" s="4">
        <v>1000</v>
      </c>
      <c r="E16" s="4">
        <v>1000</v>
      </c>
      <c r="F16" s="1"/>
      <c r="K16" s="22">
        <v>4</v>
      </c>
      <c r="L16" s="39" t="s">
        <v>31</v>
      </c>
      <c r="M16" s="39">
        <v>0.25</v>
      </c>
      <c r="N16" s="39">
        <v>0.25</v>
      </c>
      <c r="O16" s="40">
        <v>0.25</v>
      </c>
    </row>
    <row r="17" spans="2:21" x14ac:dyDescent="0.25">
      <c r="B17" t="s">
        <v>3</v>
      </c>
      <c r="C17" s="4">
        <v>200000</v>
      </c>
      <c r="D17" s="4">
        <v>200000</v>
      </c>
      <c r="E17" s="4">
        <v>200000</v>
      </c>
      <c r="F17" s="1"/>
      <c r="K17" s="41">
        <v>5</v>
      </c>
      <c r="L17" s="39" t="s">
        <v>32</v>
      </c>
      <c r="M17" s="39">
        <v>0.05</v>
      </c>
      <c r="N17" s="39">
        <v>0.05</v>
      </c>
      <c r="O17" s="40">
        <v>0.05</v>
      </c>
    </row>
    <row r="18" spans="2:21" x14ac:dyDescent="0.25">
      <c r="C18" s="4"/>
      <c r="D18" s="4"/>
      <c r="E18" s="4"/>
      <c r="F18" s="1"/>
      <c r="K18" s="22">
        <v>6</v>
      </c>
      <c r="L18" s="39" t="s">
        <v>34</v>
      </c>
      <c r="M18" s="39">
        <v>0.05</v>
      </c>
      <c r="N18" s="39">
        <v>0.05</v>
      </c>
      <c r="O18" s="40">
        <v>0.25</v>
      </c>
      <c r="S18" s="16"/>
      <c r="T18" s="16"/>
      <c r="U18" s="16"/>
    </row>
    <row r="19" spans="2:21" x14ac:dyDescent="0.25">
      <c r="B19" t="s">
        <v>17</v>
      </c>
      <c r="C19" s="24">
        <v>1000</v>
      </c>
      <c r="D19" s="25"/>
      <c r="E19" s="4"/>
      <c r="F19" s="1"/>
      <c r="K19" s="41">
        <v>7</v>
      </c>
      <c r="L19" s="39" t="s">
        <v>35</v>
      </c>
      <c r="M19" s="39">
        <v>0.25</v>
      </c>
      <c r="N19" s="39">
        <v>0.25</v>
      </c>
      <c r="O19" s="40">
        <v>0.05</v>
      </c>
    </row>
    <row r="20" spans="2:21" x14ac:dyDescent="0.25">
      <c r="C20" s="4"/>
      <c r="D20" s="4"/>
      <c r="E20" s="4"/>
      <c r="F20" s="1"/>
      <c r="K20" s="42">
        <v>8</v>
      </c>
      <c r="L20" s="43" t="s">
        <v>33</v>
      </c>
      <c r="M20" s="43">
        <v>0.25</v>
      </c>
      <c r="N20" s="43">
        <v>0.05</v>
      </c>
      <c r="O20" s="44">
        <v>0.05</v>
      </c>
      <c r="S20" s="16"/>
      <c r="T20" s="16"/>
      <c r="U20" s="16"/>
    </row>
    <row r="21" spans="2:21" x14ac:dyDescent="0.25">
      <c r="B21" t="s">
        <v>18</v>
      </c>
      <c r="C21" s="24">
        <v>5000</v>
      </c>
      <c r="D21" s="26"/>
      <c r="E21" s="25"/>
      <c r="F21" s="1"/>
    </row>
    <row r="22" spans="2:21" x14ac:dyDescent="0.25">
      <c r="B22" t="s">
        <v>4</v>
      </c>
      <c r="C22" s="24">
        <v>1000000</v>
      </c>
      <c r="D22" s="26"/>
      <c r="E22" s="25"/>
      <c r="F22" s="1"/>
    </row>
    <row r="23" spans="2:21" x14ac:dyDescent="0.25">
      <c r="C23" s="1"/>
      <c r="D23" s="1"/>
      <c r="E23" s="1"/>
      <c r="F23" s="1"/>
    </row>
    <row r="24" spans="2:21" x14ac:dyDescent="0.25">
      <c r="C24" s="1"/>
      <c r="D24" s="1"/>
      <c r="E24" s="1"/>
      <c r="F24" s="1"/>
    </row>
    <row r="25" spans="2:21" x14ac:dyDescent="0.25">
      <c r="B25" s="3" t="s">
        <v>7</v>
      </c>
      <c r="C25" s="1"/>
      <c r="D25" s="1"/>
      <c r="E25" s="1"/>
      <c r="F25" s="1"/>
    </row>
    <row r="26" spans="2:21" x14ac:dyDescent="0.25">
      <c r="C26" s="1">
        <v>1</v>
      </c>
      <c r="D26" s="1">
        <v>2</v>
      </c>
      <c r="E26" s="1">
        <v>3</v>
      </c>
      <c r="F26" s="1" t="s">
        <v>9</v>
      </c>
    </row>
    <row r="27" spans="2:21" x14ac:dyDescent="0.25">
      <c r="B27" t="s">
        <v>8</v>
      </c>
      <c r="C27" s="5">
        <f>C14*C15</f>
        <v>250000</v>
      </c>
      <c r="D27" s="5">
        <f>D14*D15</f>
        <v>500000</v>
      </c>
      <c r="E27" s="5">
        <f>E14*E15</f>
        <v>750000</v>
      </c>
      <c r="F27" s="5">
        <f t="shared" ref="F27:F32" si="0">SUM(C27:E27)</f>
        <v>1500000</v>
      </c>
    </row>
    <row r="28" spans="2:21" x14ac:dyDescent="0.25">
      <c r="B28" t="s">
        <v>10</v>
      </c>
      <c r="C28" s="5">
        <f>MAX(C27-C16,0)</f>
        <v>249000</v>
      </c>
      <c r="D28" s="5">
        <f>MAX(D27-D16,0)</f>
        <v>499000</v>
      </c>
      <c r="E28" s="5">
        <f>MAX(E27-E16,0)</f>
        <v>749000</v>
      </c>
      <c r="F28" s="5">
        <f t="shared" si="0"/>
        <v>1497000</v>
      </c>
      <c r="H28" s="10"/>
    </row>
    <row r="29" spans="2:21" x14ac:dyDescent="0.25">
      <c r="B29" t="s">
        <v>11</v>
      </c>
      <c r="C29" s="5">
        <f>C27-C28</f>
        <v>1000</v>
      </c>
      <c r="D29" s="5">
        <f>D27-D28</f>
        <v>1000</v>
      </c>
      <c r="E29" s="5">
        <f>E27-E28</f>
        <v>1000</v>
      </c>
      <c r="F29" s="5">
        <f t="shared" si="0"/>
        <v>3000</v>
      </c>
      <c r="S29" s="11"/>
      <c r="U29" s="11"/>
    </row>
    <row r="30" spans="2:21" x14ac:dyDescent="0.25">
      <c r="B30" s="7" t="s">
        <v>12</v>
      </c>
      <c r="C30" s="15">
        <f>MIN(C28,C17)</f>
        <v>200000</v>
      </c>
      <c r="D30" s="15">
        <f>MIN(D28,D17)</f>
        <v>200000</v>
      </c>
      <c r="E30" s="15">
        <f>MIN(E28,E17)</f>
        <v>200000</v>
      </c>
      <c r="F30" s="15">
        <f t="shared" si="0"/>
        <v>600000</v>
      </c>
    </row>
    <row r="31" spans="2:21" x14ac:dyDescent="0.25">
      <c r="B31" t="s">
        <v>15</v>
      </c>
      <c r="C31" s="14">
        <f>C17</f>
        <v>200000</v>
      </c>
      <c r="D31" s="14">
        <f>D17</f>
        <v>200000</v>
      </c>
      <c r="E31" s="14">
        <f>E17</f>
        <v>200000</v>
      </c>
      <c r="F31" s="14">
        <f t="shared" si="0"/>
        <v>600000</v>
      </c>
    </row>
    <row r="32" spans="2:21" x14ac:dyDescent="0.25">
      <c r="B32" t="s">
        <v>21</v>
      </c>
      <c r="C32" s="12">
        <f>MAX(-(C28-C31),0)</f>
        <v>0</v>
      </c>
      <c r="D32" s="14">
        <f t="shared" ref="D32:E32" si="1">MAX(-(D28-D31),0)</f>
        <v>0</v>
      </c>
      <c r="E32" s="14">
        <f t="shared" si="1"/>
        <v>0</v>
      </c>
      <c r="F32" s="12">
        <f t="shared" si="0"/>
        <v>0</v>
      </c>
      <c r="I32" s="10"/>
    </row>
    <row r="33" spans="2:15" x14ac:dyDescent="0.25">
      <c r="B33" t="s">
        <v>20</v>
      </c>
      <c r="C33" s="5">
        <f>MAX(C28-C31,0)</f>
        <v>49000</v>
      </c>
      <c r="D33" s="13">
        <f t="shared" ref="D33:E33" si="2">MAX(D28-D31,0)</f>
        <v>299000</v>
      </c>
      <c r="E33" s="13">
        <f t="shared" si="2"/>
        <v>549000</v>
      </c>
      <c r="F33" s="14">
        <f t="shared" ref="F33" si="3">SUM(C33:E33)</f>
        <v>897000</v>
      </c>
      <c r="I33" s="10"/>
    </row>
    <row r="34" spans="2:15" x14ac:dyDescent="0.25">
      <c r="B34" s="7" t="s">
        <v>19</v>
      </c>
      <c r="C34" s="28">
        <f>SUM(C30:D30)</f>
        <v>400000</v>
      </c>
      <c r="D34" s="28"/>
      <c r="E34" s="15">
        <f>E30</f>
        <v>200000</v>
      </c>
      <c r="F34" s="15">
        <f>C34</f>
        <v>400000</v>
      </c>
      <c r="G34" s="30"/>
      <c r="H34" s="10"/>
      <c r="I34" s="10"/>
    </row>
    <row r="35" spans="2:15" x14ac:dyDescent="0.25">
      <c r="B35" t="s">
        <v>21</v>
      </c>
      <c r="C35" s="27">
        <f>SUM(C32:D32)</f>
        <v>0</v>
      </c>
      <c r="D35" s="27"/>
      <c r="E35" s="5">
        <f>E32</f>
        <v>0</v>
      </c>
      <c r="F35" s="5">
        <f>C35</f>
        <v>0</v>
      </c>
      <c r="H35" s="10"/>
      <c r="I35" s="10"/>
      <c r="N35" s="11"/>
      <c r="O35" s="11"/>
    </row>
    <row r="36" spans="2:15" x14ac:dyDescent="0.25">
      <c r="B36" s="11" t="s">
        <v>20</v>
      </c>
      <c r="C36" s="27">
        <f>SUM(C33:D33)</f>
        <v>348000</v>
      </c>
      <c r="D36" s="27"/>
      <c r="E36" s="12">
        <v>0</v>
      </c>
      <c r="F36" s="12">
        <f>C36</f>
        <v>348000</v>
      </c>
    </row>
    <row r="37" spans="2:15" x14ac:dyDescent="0.25">
      <c r="B37" s="11" t="s">
        <v>23</v>
      </c>
      <c r="C37" s="29">
        <f>SUM(C29:D29)</f>
        <v>2000</v>
      </c>
      <c r="D37" s="29"/>
      <c r="E37" s="14"/>
      <c r="F37" s="14"/>
      <c r="G37" s="10"/>
    </row>
    <row r="38" spans="2:15" x14ac:dyDescent="0.25">
      <c r="B38" s="21" t="s">
        <v>22</v>
      </c>
      <c r="C38" s="27">
        <f>C19</f>
        <v>1000</v>
      </c>
      <c r="D38" s="27"/>
      <c r="E38" s="5"/>
      <c r="G38" s="10"/>
      <c r="I38" s="10"/>
    </row>
    <row r="39" spans="2:15" x14ac:dyDescent="0.25">
      <c r="B39" s="7" t="s">
        <v>16</v>
      </c>
      <c r="C39" s="28">
        <f>MAX(x.loss+MIN(x.effective-deduct3,x.under),0)</f>
        <v>400000</v>
      </c>
      <c r="D39" s="28"/>
      <c r="E39" s="8">
        <f>E34</f>
        <v>200000</v>
      </c>
      <c r="F39" s="15">
        <f>SUM(C39:E39)</f>
        <v>600000</v>
      </c>
      <c r="G39" s="16" t="s">
        <v>42</v>
      </c>
      <c r="H39" s="10"/>
      <c r="N39" s="16"/>
      <c r="O39" s="16"/>
    </row>
    <row r="40" spans="2:15" x14ac:dyDescent="0.25">
      <c r="B40" s="10" t="s">
        <v>21</v>
      </c>
      <c r="C40" s="27">
        <f>MAX(x.under-(loss-x.loss),0)</f>
        <v>0</v>
      </c>
      <c r="D40" s="27"/>
      <c r="E40" s="5">
        <f>E35</f>
        <v>0</v>
      </c>
      <c r="F40" s="10">
        <f>SUM(C40:E40)</f>
        <v>0</v>
      </c>
      <c r="I40" s="5"/>
    </row>
    <row r="41" spans="2:15" x14ac:dyDescent="0.25">
      <c r="B41" t="s">
        <v>20</v>
      </c>
      <c r="C41" s="27">
        <f>MAX(x.over+(x.loss+x.effective-deduct3)-loss,0)</f>
        <v>349000</v>
      </c>
      <c r="D41" s="27"/>
      <c r="E41" s="5">
        <f>E33</f>
        <v>549000</v>
      </c>
      <c r="F41" s="10">
        <f>SUM(C41:E41)</f>
        <v>898000</v>
      </c>
      <c r="I41" s="5"/>
    </row>
    <row r="42" spans="2:15" x14ac:dyDescent="0.25">
      <c r="B42" t="s">
        <v>13</v>
      </c>
      <c r="C42" s="12"/>
      <c r="D42" s="12"/>
      <c r="E42" s="12"/>
      <c r="F42" s="15">
        <f>F39</f>
        <v>600000</v>
      </c>
      <c r="G42" s="30"/>
      <c r="I42" s="10"/>
    </row>
    <row r="43" spans="2:15" x14ac:dyDescent="0.25">
      <c r="B43" t="s">
        <v>21</v>
      </c>
      <c r="C43" s="5"/>
      <c r="D43" s="5"/>
      <c r="E43" s="5"/>
      <c r="F43" s="5">
        <f>F40</f>
        <v>0</v>
      </c>
      <c r="I43" s="10"/>
      <c r="N43" s="11"/>
      <c r="O43" s="11"/>
    </row>
    <row r="44" spans="2:15" x14ac:dyDescent="0.25">
      <c r="B44" s="11" t="s">
        <v>20</v>
      </c>
      <c r="C44" s="12"/>
      <c r="D44" s="12"/>
      <c r="E44" s="12"/>
      <c r="F44" s="12">
        <f>F41</f>
        <v>898000</v>
      </c>
      <c r="I44" s="10"/>
    </row>
    <row r="45" spans="2:15" x14ac:dyDescent="0.25">
      <c r="B45" t="s">
        <v>23</v>
      </c>
      <c r="C45" s="5"/>
      <c r="D45" s="5"/>
      <c r="E45" s="5"/>
      <c r="F45" s="5">
        <f>F29-C38</f>
        <v>2000</v>
      </c>
      <c r="G45" s="10"/>
      <c r="H45" s="10"/>
      <c r="I45" s="10"/>
      <c r="N45" s="16"/>
      <c r="O45" s="16"/>
    </row>
    <row r="46" spans="2:15" x14ac:dyDescent="0.25">
      <c r="B46" s="21" t="s">
        <v>24</v>
      </c>
      <c r="F46" s="13">
        <f>C21</f>
        <v>5000</v>
      </c>
      <c r="G46" s="18" t="s">
        <v>25</v>
      </c>
      <c r="H46" s="17" t="s">
        <v>26</v>
      </c>
    </row>
    <row r="47" spans="2:15" x14ac:dyDescent="0.25">
      <c r="B47" s="7" t="s">
        <v>16</v>
      </c>
      <c r="C47" s="5"/>
      <c r="F47" s="15">
        <f>IF(y.under=0,uloss,oloss)</f>
        <v>600000</v>
      </c>
      <c r="G47" s="19">
        <f>MAX(y.loss+MIN(y.over+y.effective-deduct2,0),0)</f>
        <v>600000</v>
      </c>
      <c r="H47" s="19">
        <f>MAX(y.loss+MIN(y.effective-deduct2,y.under),0)</f>
        <v>597000</v>
      </c>
      <c r="I47" s="16" t="s">
        <v>41</v>
      </c>
    </row>
    <row r="48" spans="2:15" x14ac:dyDescent="0.25">
      <c r="B48" s="10" t="s">
        <v>21</v>
      </c>
      <c r="C48" s="12"/>
      <c r="D48" s="12"/>
      <c r="E48" s="12"/>
      <c r="F48" s="14">
        <f>IF(y.over&gt;0,l.under,H48)</f>
        <v>0</v>
      </c>
      <c r="G48" s="18">
        <f>MAX(y.under-(uloss-y.loss),0)</f>
        <v>0</v>
      </c>
      <c r="H48" s="20">
        <f>MAX(y.under-(H47-y.loss),0)</f>
        <v>3000</v>
      </c>
    </row>
    <row r="49" spans="2:8" x14ac:dyDescent="0.25">
      <c r="B49" t="s">
        <v>20</v>
      </c>
      <c r="C49" s="5"/>
      <c r="D49" s="5"/>
      <c r="E49" s="5"/>
      <c r="F49" s="14">
        <f>IF(y.over&gt;0,l.over,H49)</f>
        <v>895000</v>
      </c>
      <c r="G49" s="20">
        <f>MAX(y.over+(y.loss+y.effective-deduct2)-uloss,0)</f>
        <v>895000</v>
      </c>
      <c r="H49" s="20">
        <f>MAX(y.over+(y.loss+y.effective-deduct2)-H47,0)</f>
        <v>898000</v>
      </c>
    </row>
    <row r="50" spans="2:8" x14ac:dyDescent="0.25">
      <c r="C50" s="5"/>
      <c r="D50" s="5"/>
      <c r="E50" s="5"/>
      <c r="F50" s="5"/>
    </row>
    <row r="51" spans="2:8" x14ac:dyDescent="0.25">
      <c r="C51" s="5"/>
      <c r="D51" s="5"/>
      <c r="E51" s="5"/>
      <c r="F51" s="5"/>
    </row>
    <row r="52" spans="2:8" x14ac:dyDescent="0.25">
      <c r="B52" t="s">
        <v>14</v>
      </c>
      <c r="C52" s="5">
        <f>$F52*C27/$F$27</f>
        <v>100000</v>
      </c>
      <c r="D52" s="5">
        <f>$F52*D27/$F$27</f>
        <v>200000</v>
      </c>
      <c r="E52" s="5">
        <f>$F52*E27/$F$27</f>
        <v>300000</v>
      </c>
      <c r="F52" s="5">
        <f>F47</f>
        <v>600000</v>
      </c>
    </row>
    <row r="54" spans="2:8" x14ac:dyDescent="0.25">
      <c r="C54" s="10"/>
    </row>
    <row r="55" spans="2:8" x14ac:dyDescent="0.25">
      <c r="C55" s="10"/>
    </row>
    <row r="56" spans="2:8" x14ac:dyDescent="0.25">
      <c r="C56" s="10"/>
    </row>
    <row r="57" spans="2:8" x14ac:dyDescent="0.25">
      <c r="C57" s="10"/>
    </row>
    <row r="58" spans="2:8" x14ac:dyDescent="0.25">
      <c r="C58" s="10"/>
    </row>
    <row r="59" spans="2:8" x14ac:dyDescent="0.25">
      <c r="C59" s="10"/>
      <c r="F59" s="10"/>
    </row>
    <row r="60" spans="2:8" x14ac:dyDescent="0.25">
      <c r="C60" s="10"/>
      <c r="F60" s="10"/>
    </row>
  </sheetData>
  <sortState ref="R4:U33">
    <sortCondition ref="S4:S33"/>
    <sortCondition ref="T4:T33"/>
  </sortState>
  <mergeCells count="12">
    <mergeCell ref="C36:D36"/>
    <mergeCell ref="C34:D34"/>
    <mergeCell ref="C41:D41"/>
    <mergeCell ref="C37:D37"/>
    <mergeCell ref="C38:D38"/>
    <mergeCell ref="C39:D39"/>
    <mergeCell ref="C40:D40"/>
    <mergeCell ref="C11:E11"/>
    <mergeCell ref="C19:D19"/>
    <mergeCell ref="C21:E21"/>
    <mergeCell ref="C22:E22"/>
    <mergeCell ref="C35:D35"/>
  </mergeCells>
  <dataValidations count="1">
    <dataValidation type="list" allowBlank="1" showInputMessage="1" showErrorMessage="1" sqref="C11:E11" xr:uid="{4B63A890-17D6-4214-9736-B90756F63CBA}">
      <formula1>$L$13:$L$20</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17</vt:i4>
      </vt:variant>
    </vt:vector>
  </HeadingPairs>
  <TitlesOfParts>
    <vt:vector size="18" baseType="lpstr">
      <vt:lpstr>MinMaxDed</vt:lpstr>
      <vt:lpstr>deduct2</vt:lpstr>
      <vt:lpstr>deduct3</vt:lpstr>
      <vt:lpstr>l.over</vt:lpstr>
      <vt:lpstr>l.under</vt:lpstr>
      <vt:lpstr>loss</vt:lpstr>
      <vt:lpstr>oloss</vt:lpstr>
      <vt:lpstr>over</vt:lpstr>
      <vt:lpstr>uloss</vt:lpstr>
      <vt:lpstr>under</vt:lpstr>
      <vt:lpstr>x.effective</vt:lpstr>
      <vt:lpstr>x.loss</vt:lpstr>
      <vt:lpstr>x.over</vt:lpstr>
      <vt:lpstr>x.under</vt:lpstr>
      <vt:lpstr>y.effective</vt:lpstr>
      <vt:lpstr>y.loss</vt:lpstr>
      <vt:lpstr>y.over</vt:lpstr>
      <vt:lpstr>y.under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Jones</dc:creator>
  <cp:lastModifiedBy>Joh</cp:lastModifiedBy>
  <dcterms:created xsi:type="dcterms:W3CDTF">2019-03-15T09:00:59Z</dcterms:created>
  <dcterms:modified xsi:type="dcterms:W3CDTF">2019-10-15T12:15:01Z</dcterms:modified>
</cp:coreProperties>
</file>