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ys64\home\Joh\ktest\ftest\data\fm24\"/>
    </mc:Choice>
  </mc:AlternateContent>
  <xr:revisionPtr revIDLastSave="0" documentId="13_ncr:1_{E1C91ABE-F010-4CF7-8B3F-5BF0BA519F1C}" xr6:coauthVersionLast="40" xr6:coauthVersionMax="40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Information" sheetId="9" r:id="rId1"/>
    <sheet name="Sample Financial Terms" sheetId="4" r:id="rId2"/>
    <sheet name="Loss Example allocrule2" sheetId="5" r:id="rId3"/>
    <sheet name="Loss Example allocrule1" sheetId="11" r:id="rId4"/>
    <sheet name="Oasis files" sheetId="10" r:id="rId5"/>
  </sheets>
  <definedNames>
    <definedName name="_3_0_REIN_FF_with_Policy_FAC" localSheetId="3">#REF!</definedName>
    <definedName name="_3_0_REIN_FF_with_Policy_FAC">#REF!</definedName>
    <definedName name="_6_1_FF_Account" localSheetId="3">#REF!</definedName>
    <definedName name="_6_1_FF_Account">#REF!</definedName>
    <definedName name="_6_2_FF_Loc" localSheetId="3">#REF!</definedName>
    <definedName name="_6_2_FF_Loc">#REF!</definedName>
    <definedName name="_xlnm._FilterDatabase" localSheetId="4" hidden="1">'Oasis files'!$X$4:$AA$85</definedName>
    <definedName name="_xlnm.Print_Titles" localSheetId="3">'Loss Example allocrule1'!$A:$D,'Loss Example allocrule1'!$1:$7</definedName>
    <definedName name="_xlnm.Print_Titles" localSheetId="2">'Loss Example allocrule2'!$A:$D,'Loss Example allocrule2'!$1:$7</definedName>
  </definedNames>
  <calcPr calcId="181029"/>
</workbook>
</file>

<file path=xl/calcChain.xml><?xml version="1.0" encoding="utf-8"?>
<calcChain xmlns="http://schemas.openxmlformats.org/spreadsheetml/2006/main">
  <c r="R88" i="11" l="1"/>
  <c r="Q88" i="11"/>
  <c r="N88" i="11"/>
  <c r="M88" i="11"/>
  <c r="L88" i="11"/>
  <c r="H88" i="11"/>
  <c r="G88" i="11"/>
  <c r="F88" i="11"/>
  <c r="E88" i="11"/>
  <c r="K88" i="11"/>
  <c r="AA208" i="10" l="1"/>
  <c r="AA218" i="10" s="1"/>
  <c r="AA228" i="10" s="1"/>
  <c r="Z206" i="10"/>
  <c r="Z216" i="10" s="1"/>
  <c r="Z226" i="10" s="1"/>
  <c r="AA203" i="10"/>
  <c r="AA213" i="10" s="1"/>
  <c r="AA223" i="10" s="1"/>
  <c r="Z203" i="10"/>
  <c r="Z213" i="10" s="1"/>
  <c r="Z223" i="10" s="1"/>
  <c r="AA200" i="10"/>
  <c r="AA210" i="10" s="1"/>
  <c r="AA220" i="10" s="1"/>
  <c r="AA199" i="10"/>
  <c r="AA209" i="10" s="1"/>
  <c r="AA219" i="10" s="1"/>
  <c r="Z199" i="10"/>
  <c r="Z209" i="10" s="1"/>
  <c r="Z219" i="10" s="1"/>
  <c r="AA198" i="10"/>
  <c r="Z198" i="10"/>
  <c r="Z208" i="10" s="1"/>
  <c r="Z218" i="10" s="1"/>
  <c r="Z228" i="10" s="1"/>
  <c r="AA197" i="10"/>
  <c r="AA207" i="10" s="1"/>
  <c r="AA217" i="10" s="1"/>
  <c r="AA227" i="10" s="1"/>
  <c r="Z197" i="10"/>
  <c r="Z207" i="10" s="1"/>
  <c r="Z217" i="10" s="1"/>
  <c r="Z227" i="10" s="1"/>
  <c r="AA196" i="10"/>
  <c r="AA206" i="10" s="1"/>
  <c r="AA216" i="10" s="1"/>
  <c r="AA226" i="10" s="1"/>
  <c r="Z196" i="10"/>
  <c r="AA195" i="10"/>
  <c r="AA205" i="10" s="1"/>
  <c r="AA215" i="10" s="1"/>
  <c r="AA225" i="10" s="1"/>
  <c r="Z195" i="10"/>
  <c r="Z205" i="10" s="1"/>
  <c r="Z215" i="10" s="1"/>
  <c r="Z225" i="10" s="1"/>
  <c r="AA194" i="10"/>
  <c r="AA204" i="10" s="1"/>
  <c r="AA214" i="10" s="1"/>
  <c r="AA224" i="10" s="1"/>
  <c r="Z194" i="10"/>
  <c r="Z204" i="10" s="1"/>
  <c r="Z214" i="10" s="1"/>
  <c r="Z224" i="10" s="1"/>
  <c r="AA193" i="10"/>
  <c r="Z193" i="10"/>
  <c r="AA192" i="10"/>
  <c r="AA202" i="10" s="1"/>
  <c r="AA212" i="10" s="1"/>
  <c r="AA222" i="10" s="1"/>
  <c r="Z192" i="10"/>
  <c r="Z202" i="10" s="1"/>
  <c r="Z212" i="10" s="1"/>
  <c r="Z222" i="10" s="1"/>
  <c r="AA191" i="10"/>
  <c r="AA201" i="10" s="1"/>
  <c r="AA211" i="10" s="1"/>
  <c r="AA221" i="10" s="1"/>
  <c r="Z191" i="10"/>
  <c r="Z201" i="10" s="1"/>
  <c r="Z211" i="10" s="1"/>
  <c r="Z221" i="10" s="1"/>
  <c r="AA190" i="10"/>
  <c r="Z190" i="10"/>
  <c r="Z200" i="10" s="1"/>
  <c r="Z210" i="10" s="1"/>
  <c r="Z220" i="10" s="1"/>
  <c r="Y190" i="10"/>
  <c r="Y191" i="10" s="1"/>
  <c r="Y192" i="10" s="1"/>
  <c r="Y193" i="10" s="1"/>
  <c r="Y194" i="10" s="1"/>
  <c r="Y195" i="10" s="1"/>
  <c r="Y196" i="10" s="1"/>
  <c r="Y197" i="10" s="1"/>
  <c r="Y198" i="10" s="1"/>
  <c r="Y199" i="10" s="1"/>
  <c r="Y200" i="10" s="1"/>
  <c r="Y201" i="10" s="1"/>
  <c r="Y202" i="10" s="1"/>
  <c r="Y203" i="10" s="1"/>
  <c r="Y204" i="10" s="1"/>
  <c r="Y205" i="10" s="1"/>
  <c r="Y206" i="10" s="1"/>
  <c r="Y207" i="10" s="1"/>
  <c r="Y208" i="10" s="1"/>
  <c r="Y209" i="10" s="1"/>
  <c r="Y210" i="10" s="1"/>
  <c r="Y211" i="10" s="1"/>
  <c r="Y212" i="10" s="1"/>
  <c r="Y213" i="10" s="1"/>
  <c r="Y214" i="10" s="1"/>
  <c r="Y215" i="10" s="1"/>
  <c r="Y216" i="10" s="1"/>
  <c r="Y217" i="10" s="1"/>
  <c r="Y218" i="10" s="1"/>
  <c r="Y219" i="10" s="1"/>
  <c r="Y220" i="10" s="1"/>
  <c r="Y221" i="10" s="1"/>
  <c r="Y222" i="10" s="1"/>
  <c r="Y223" i="10" s="1"/>
  <c r="Y224" i="10" s="1"/>
  <c r="Y225" i="10" s="1"/>
  <c r="Y226" i="10" s="1"/>
  <c r="Y227" i="10" s="1"/>
  <c r="Y228" i="10" s="1"/>
  <c r="AA189" i="10"/>
  <c r="Z189" i="10"/>
  <c r="Y189" i="10"/>
  <c r="N75" i="11" l="1"/>
  <c r="K75" i="11"/>
  <c r="H75" i="11"/>
  <c r="G75" i="11"/>
  <c r="F75" i="11"/>
  <c r="E75" i="11"/>
  <c r="I75" i="11" s="1"/>
  <c r="M75" i="11"/>
  <c r="L75" i="11"/>
  <c r="Q75" i="11"/>
  <c r="R75" i="11"/>
  <c r="X61" i="11"/>
  <c r="U154" i="11" l="1"/>
  <c r="R153" i="11"/>
  <c r="Q153" i="11"/>
  <c r="N153" i="11"/>
  <c r="M153" i="11"/>
  <c r="L153" i="11"/>
  <c r="K153" i="11"/>
  <c r="H153" i="11"/>
  <c r="G153" i="11"/>
  <c r="F153" i="11"/>
  <c r="E153" i="11"/>
  <c r="R151" i="11"/>
  <c r="Q151" i="11"/>
  <c r="N151" i="11"/>
  <c r="M151" i="11"/>
  <c r="L151" i="11"/>
  <c r="K151" i="11"/>
  <c r="H151" i="11"/>
  <c r="G151" i="11"/>
  <c r="F151" i="11"/>
  <c r="E151" i="11"/>
  <c r="R149" i="11"/>
  <c r="Q149" i="11"/>
  <c r="N149" i="11"/>
  <c r="M149" i="11"/>
  <c r="L149" i="11"/>
  <c r="K149" i="11"/>
  <c r="H149" i="11"/>
  <c r="G149" i="11"/>
  <c r="F149" i="11"/>
  <c r="E149" i="11"/>
  <c r="R147" i="11"/>
  <c r="Q147" i="11"/>
  <c r="N147" i="11"/>
  <c r="M147" i="11"/>
  <c r="L147" i="11"/>
  <c r="K147" i="11"/>
  <c r="H147" i="11"/>
  <c r="G147" i="11"/>
  <c r="F147" i="11"/>
  <c r="E147" i="11"/>
  <c r="R146" i="11"/>
  <c r="Q146" i="11"/>
  <c r="N146" i="11"/>
  <c r="M146" i="11"/>
  <c r="L146" i="11"/>
  <c r="K146" i="11"/>
  <c r="H146" i="11"/>
  <c r="G146" i="11"/>
  <c r="F146" i="11"/>
  <c r="E146" i="11"/>
  <c r="R145" i="11"/>
  <c r="Q145" i="11"/>
  <c r="N145" i="11"/>
  <c r="M145" i="11"/>
  <c r="L145" i="11"/>
  <c r="K145" i="11"/>
  <c r="H145" i="11"/>
  <c r="G145" i="11"/>
  <c r="F145" i="11"/>
  <c r="E145" i="11"/>
  <c r="R144" i="11"/>
  <c r="Q144" i="11"/>
  <c r="N144" i="11"/>
  <c r="M144" i="11"/>
  <c r="L144" i="11"/>
  <c r="K144" i="11"/>
  <c r="H144" i="11"/>
  <c r="G144" i="11"/>
  <c r="F144" i="11"/>
  <c r="E144" i="11"/>
  <c r="U141" i="11"/>
  <c r="R140" i="11"/>
  <c r="Q140" i="11"/>
  <c r="N140" i="11"/>
  <c r="M140" i="11"/>
  <c r="L140" i="11"/>
  <c r="K140" i="11"/>
  <c r="H140" i="11"/>
  <c r="G140" i="11"/>
  <c r="F140" i="11"/>
  <c r="E140" i="11"/>
  <c r="R138" i="11"/>
  <c r="Q138" i="11"/>
  <c r="N138" i="11"/>
  <c r="M138" i="11"/>
  <c r="L138" i="11"/>
  <c r="K138" i="11"/>
  <c r="H138" i="11"/>
  <c r="G138" i="11"/>
  <c r="F138" i="11"/>
  <c r="E138" i="11"/>
  <c r="R136" i="11"/>
  <c r="Q136" i="11"/>
  <c r="N136" i="11"/>
  <c r="M136" i="11"/>
  <c r="L136" i="11"/>
  <c r="K136" i="11"/>
  <c r="H136" i="11"/>
  <c r="G136" i="11"/>
  <c r="F136" i="11"/>
  <c r="E136" i="11"/>
  <c r="R134" i="11"/>
  <c r="Q134" i="11"/>
  <c r="N134" i="11"/>
  <c r="M134" i="11"/>
  <c r="L134" i="11"/>
  <c r="K134" i="11"/>
  <c r="H134" i="11"/>
  <c r="G134" i="11"/>
  <c r="F134" i="11"/>
  <c r="E134" i="11"/>
  <c r="R133" i="11"/>
  <c r="Q133" i="11"/>
  <c r="N133" i="11"/>
  <c r="M133" i="11"/>
  <c r="L133" i="11"/>
  <c r="K133" i="11"/>
  <c r="H133" i="11"/>
  <c r="G133" i="11"/>
  <c r="F133" i="11"/>
  <c r="E133" i="11"/>
  <c r="R132" i="11"/>
  <c r="Q132" i="11"/>
  <c r="N132" i="11"/>
  <c r="M132" i="11"/>
  <c r="L132" i="11"/>
  <c r="K132" i="11"/>
  <c r="H132" i="11"/>
  <c r="G132" i="11"/>
  <c r="F132" i="11"/>
  <c r="E132" i="11"/>
  <c r="R131" i="11"/>
  <c r="Q131" i="11"/>
  <c r="N131" i="11"/>
  <c r="M131" i="11"/>
  <c r="L131" i="11"/>
  <c r="K131" i="11"/>
  <c r="H131" i="11"/>
  <c r="G131" i="11"/>
  <c r="F131" i="11"/>
  <c r="E131" i="11"/>
  <c r="U128" i="11"/>
  <c r="R127" i="11"/>
  <c r="Q127" i="11"/>
  <c r="N127" i="11"/>
  <c r="M127" i="11"/>
  <c r="L127" i="11"/>
  <c r="K127" i="11"/>
  <c r="H127" i="11"/>
  <c r="G127" i="11"/>
  <c r="F127" i="11"/>
  <c r="E127" i="11"/>
  <c r="R125" i="11"/>
  <c r="Q125" i="11"/>
  <c r="N125" i="11"/>
  <c r="M125" i="11"/>
  <c r="L125" i="11"/>
  <c r="K125" i="11"/>
  <c r="H125" i="11"/>
  <c r="G125" i="11"/>
  <c r="F125" i="11"/>
  <c r="E125" i="11"/>
  <c r="R123" i="11"/>
  <c r="Q123" i="11"/>
  <c r="N123" i="11"/>
  <c r="M123" i="11"/>
  <c r="L123" i="11"/>
  <c r="K123" i="11"/>
  <c r="H123" i="11"/>
  <c r="G123" i="11"/>
  <c r="F123" i="11"/>
  <c r="E123" i="11"/>
  <c r="R121" i="11"/>
  <c r="Q121" i="11"/>
  <c r="N121" i="11"/>
  <c r="M121" i="11"/>
  <c r="L121" i="11"/>
  <c r="K121" i="11"/>
  <c r="H121" i="11"/>
  <c r="G121" i="11"/>
  <c r="F121" i="11"/>
  <c r="E121" i="11"/>
  <c r="R120" i="11"/>
  <c r="Q120" i="11"/>
  <c r="N120" i="11"/>
  <c r="M120" i="11"/>
  <c r="L120" i="11"/>
  <c r="K120" i="11"/>
  <c r="H120" i="11"/>
  <c r="G120" i="11"/>
  <c r="F120" i="11"/>
  <c r="E120" i="11"/>
  <c r="R119" i="11"/>
  <c r="Q119" i="11"/>
  <c r="N119" i="11"/>
  <c r="M119" i="11"/>
  <c r="L119" i="11"/>
  <c r="K119" i="11"/>
  <c r="H119" i="11"/>
  <c r="G119" i="11"/>
  <c r="F119" i="11"/>
  <c r="E119" i="11"/>
  <c r="R118" i="11"/>
  <c r="Q118" i="11"/>
  <c r="N118" i="11"/>
  <c r="M118" i="11"/>
  <c r="L118" i="11"/>
  <c r="K118" i="11"/>
  <c r="H118" i="11"/>
  <c r="G118" i="11"/>
  <c r="F118" i="11"/>
  <c r="E118" i="11"/>
  <c r="U115" i="11"/>
  <c r="R114" i="11"/>
  <c r="Q114" i="11"/>
  <c r="N114" i="11"/>
  <c r="M114" i="11"/>
  <c r="L114" i="11"/>
  <c r="K114" i="11"/>
  <c r="H114" i="11"/>
  <c r="G114" i="11"/>
  <c r="F114" i="11"/>
  <c r="E114" i="11"/>
  <c r="R112" i="11"/>
  <c r="Q112" i="11"/>
  <c r="N112" i="11"/>
  <c r="M112" i="11"/>
  <c r="L112" i="11"/>
  <c r="K112" i="11"/>
  <c r="H112" i="11"/>
  <c r="G112" i="11"/>
  <c r="F112" i="11"/>
  <c r="E112" i="11"/>
  <c r="R110" i="11"/>
  <c r="Q110" i="11"/>
  <c r="N110" i="11"/>
  <c r="M110" i="11"/>
  <c r="L110" i="11"/>
  <c r="K110" i="11"/>
  <c r="H110" i="11"/>
  <c r="G110" i="11"/>
  <c r="F110" i="11"/>
  <c r="E110" i="11"/>
  <c r="R108" i="11"/>
  <c r="Q108" i="11"/>
  <c r="N108" i="11"/>
  <c r="M108" i="11"/>
  <c r="L108" i="11"/>
  <c r="K108" i="11"/>
  <c r="H108" i="11"/>
  <c r="G108" i="11"/>
  <c r="F108" i="11"/>
  <c r="E108" i="11"/>
  <c r="R107" i="11"/>
  <c r="Q107" i="11"/>
  <c r="N107" i="11"/>
  <c r="M107" i="11"/>
  <c r="L107" i="11"/>
  <c r="K107" i="11"/>
  <c r="H107" i="11"/>
  <c r="G107" i="11"/>
  <c r="F107" i="11"/>
  <c r="E107" i="11"/>
  <c r="R106" i="11"/>
  <c r="Q106" i="11"/>
  <c r="N106" i="11"/>
  <c r="M106" i="11"/>
  <c r="L106" i="11"/>
  <c r="K106" i="11"/>
  <c r="H106" i="11"/>
  <c r="G106" i="11"/>
  <c r="F106" i="11"/>
  <c r="E106" i="11"/>
  <c r="R105" i="11"/>
  <c r="Q105" i="11"/>
  <c r="N105" i="11"/>
  <c r="M105" i="11"/>
  <c r="L105" i="11"/>
  <c r="K105" i="11"/>
  <c r="H105" i="11"/>
  <c r="G105" i="11"/>
  <c r="F105" i="11"/>
  <c r="E105" i="11"/>
  <c r="U102" i="11"/>
  <c r="R101" i="11"/>
  <c r="Q101" i="11"/>
  <c r="N101" i="11"/>
  <c r="M101" i="11"/>
  <c r="L101" i="11"/>
  <c r="K101" i="11"/>
  <c r="H101" i="11"/>
  <c r="G101" i="11"/>
  <c r="F101" i="11"/>
  <c r="E101" i="11"/>
  <c r="R99" i="11"/>
  <c r="Q99" i="11"/>
  <c r="N99" i="11"/>
  <c r="M99" i="11"/>
  <c r="L99" i="11"/>
  <c r="K99" i="11"/>
  <c r="H99" i="11"/>
  <c r="G99" i="11"/>
  <c r="F99" i="11"/>
  <c r="E99" i="11"/>
  <c r="R97" i="11"/>
  <c r="Q97" i="11"/>
  <c r="N97" i="11"/>
  <c r="M97" i="11"/>
  <c r="L97" i="11"/>
  <c r="K97" i="11"/>
  <c r="H97" i="11"/>
  <c r="G97" i="11"/>
  <c r="F97" i="11"/>
  <c r="E97" i="11"/>
  <c r="R95" i="11"/>
  <c r="Q95" i="11"/>
  <c r="N95" i="11"/>
  <c r="M95" i="11"/>
  <c r="L95" i="11"/>
  <c r="K95" i="11"/>
  <c r="H95" i="11"/>
  <c r="G95" i="11"/>
  <c r="F95" i="11"/>
  <c r="E95" i="11"/>
  <c r="R94" i="11"/>
  <c r="Q94" i="11"/>
  <c r="N94" i="11"/>
  <c r="M94" i="11"/>
  <c r="L94" i="11"/>
  <c r="K94" i="11"/>
  <c r="H94" i="11"/>
  <c r="G94" i="11"/>
  <c r="F94" i="11"/>
  <c r="E94" i="11"/>
  <c r="R93" i="11"/>
  <c r="Q93" i="11"/>
  <c r="N93" i="11"/>
  <c r="M93" i="11"/>
  <c r="L93" i="11"/>
  <c r="K93" i="11"/>
  <c r="H93" i="11"/>
  <c r="G93" i="11"/>
  <c r="F93" i="11"/>
  <c r="E93" i="11"/>
  <c r="R92" i="11"/>
  <c r="Q92" i="11"/>
  <c r="N92" i="11"/>
  <c r="M92" i="11"/>
  <c r="L92" i="11"/>
  <c r="K92" i="11"/>
  <c r="H92" i="11"/>
  <c r="G92" i="11"/>
  <c r="F92" i="11"/>
  <c r="E92" i="11"/>
  <c r="U87" i="11"/>
  <c r="Q86" i="11"/>
  <c r="N86" i="11"/>
  <c r="M86" i="11"/>
  <c r="K86" i="11"/>
  <c r="Q84" i="11"/>
  <c r="N84" i="11"/>
  <c r="M84" i="11"/>
  <c r="K84" i="11"/>
  <c r="Q82" i="11"/>
  <c r="N82" i="11"/>
  <c r="M82" i="11"/>
  <c r="K82" i="11"/>
  <c r="Q80" i="11"/>
  <c r="N80" i="11"/>
  <c r="M80" i="11"/>
  <c r="K80" i="11"/>
  <c r="Q79" i="11"/>
  <c r="N79" i="11"/>
  <c r="M79" i="11"/>
  <c r="K79" i="11"/>
  <c r="Q78" i="11"/>
  <c r="N78" i="11"/>
  <c r="M78" i="11"/>
  <c r="K78" i="11"/>
  <c r="Q77" i="11"/>
  <c r="N77" i="11"/>
  <c r="M77" i="11"/>
  <c r="K77" i="11"/>
  <c r="U74" i="11"/>
  <c r="R73" i="11"/>
  <c r="Q73" i="11"/>
  <c r="N73" i="11"/>
  <c r="M73" i="11"/>
  <c r="L73" i="11"/>
  <c r="K73" i="11"/>
  <c r="R71" i="11"/>
  <c r="Q71" i="11"/>
  <c r="N71" i="11"/>
  <c r="M71" i="11"/>
  <c r="L71" i="11"/>
  <c r="K71" i="11"/>
  <c r="R69" i="11"/>
  <c r="Q69" i="11"/>
  <c r="N69" i="11"/>
  <c r="M69" i="11"/>
  <c r="L69" i="11"/>
  <c r="K69" i="11"/>
  <c r="R67" i="11"/>
  <c r="Q67" i="11"/>
  <c r="N67" i="11"/>
  <c r="M67" i="11"/>
  <c r="L67" i="11"/>
  <c r="K67" i="11"/>
  <c r="R66" i="11"/>
  <c r="Q66" i="11"/>
  <c r="N66" i="11"/>
  <c r="M66" i="11"/>
  <c r="L66" i="11"/>
  <c r="K66" i="11"/>
  <c r="R65" i="11"/>
  <c r="Q65" i="11"/>
  <c r="N65" i="11"/>
  <c r="M65" i="11"/>
  <c r="L65" i="11"/>
  <c r="K65" i="11"/>
  <c r="R64" i="11"/>
  <c r="Q64" i="11"/>
  <c r="N64" i="11"/>
  <c r="M64" i="11"/>
  <c r="L64" i="11"/>
  <c r="K64" i="11"/>
  <c r="I59" i="11"/>
  <c r="I58" i="11"/>
  <c r="I56" i="11"/>
  <c r="I54" i="11"/>
  <c r="I52" i="11"/>
  <c r="I51" i="11"/>
  <c r="I50" i="11"/>
  <c r="I49" i="11"/>
  <c r="N44" i="11"/>
  <c r="M44" i="11"/>
  <c r="K44" i="11"/>
  <c r="G44" i="11"/>
  <c r="F44" i="11"/>
  <c r="E44" i="11"/>
  <c r="N43" i="11"/>
  <c r="M43" i="11"/>
  <c r="K43" i="11"/>
  <c r="G43" i="11"/>
  <c r="F43" i="11"/>
  <c r="E43" i="11"/>
  <c r="N41" i="11"/>
  <c r="M41" i="11"/>
  <c r="K41" i="11"/>
  <c r="G41" i="11"/>
  <c r="F41" i="11"/>
  <c r="E41" i="11"/>
  <c r="N39" i="11"/>
  <c r="M39" i="11"/>
  <c r="K39" i="11"/>
  <c r="G39" i="11"/>
  <c r="F39" i="11"/>
  <c r="E39" i="11"/>
  <c r="N37" i="11"/>
  <c r="M37" i="11"/>
  <c r="K37" i="11"/>
  <c r="G37" i="11"/>
  <c r="F37" i="11"/>
  <c r="E37" i="11"/>
  <c r="N36" i="11"/>
  <c r="M36" i="11"/>
  <c r="K36" i="11"/>
  <c r="G36" i="11"/>
  <c r="F36" i="11"/>
  <c r="E36" i="11"/>
  <c r="N35" i="11"/>
  <c r="M35" i="11"/>
  <c r="K35" i="11"/>
  <c r="G35" i="11"/>
  <c r="F35" i="11"/>
  <c r="E35" i="11"/>
  <c r="N34" i="11"/>
  <c r="M34" i="11"/>
  <c r="K34" i="11"/>
  <c r="G34" i="11"/>
  <c r="F34" i="11"/>
  <c r="E34" i="11"/>
  <c r="S30" i="11"/>
  <c r="O30" i="11"/>
  <c r="I30" i="11"/>
  <c r="S28" i="11"/>
  <c r="O28" i="11"/>
  <c r="I28" i="11"/>
  <c r="R26" i="11"/>
  <c r="Q26" i="11"/>
  <c r="N26" i="11"/>
  <c r="M26" i="11"/>
  <c r="L26" i="11"/>
  <c r="K26" i="11"/>
  <c r="H26" i="11"/>
  <c r="G26" i="11"/>
  <c r="F26" i="11"/>
  <c r="E26" i="11"/>
  <c r="R24" i="11"/>
  <c r="Q24" i="11"/>
  <c r="N24" i="11"/>
  <c r="M24" i="11"/>
  <c r="L24" i="11"/>
  <c r="K24" i="11"/>
  <c r="H24" i="11"/>
  <c r="G24" i="11"/>
  <c r="F24" i="11"/>
  <c r="E24" i="11"/>
  <c r="R23" i="11"/>
  <c r="Q23" i="11"/>
  <c r="N23" i="11"/>
  <c r="M23" i="11"/>
  <c r="L23" i="11"/>
  <c r="K23" i="11"/>
  <c r="H23" i="11"/>
  <c r="G23" i="11"/>
  <c r="F23" i="11"/>
  <c r="E23" i="11"/>
  <c r="R22" i="11"/>
  <c r="Q22" i="11"/>
  <c r="N22" i="11"/>
  <c r="M22" i="11"/>
  <c r="L22" i="11"/>
  <c r="K22" i="11"/>
  <c r="H22" i="11"/>
  <c r="G22" i="11"/>
  <c r="F22" i="11"/>
  <c r="E22" i="11"/>
  <c r="R15" i="11"/>
  <c r="Q15" i="11"/>
  <c r="N15" i="11"/>
  <c r="M15" i="11"/>
  <c r="L15" i="11"/>
  <c r="K15" i="11"/>
  <c r="H15" i="11"/>
  <c r="G15" i="11"/>
  <c r="F15" i="11"/>
  <c r="E15" i="11"/>
  <c r="R14" i="11"/>
  <c r="Q14" i="11"/>
  <c r="N14" i="11"/>
  <c r="M14" i="11"/>
  <c r="L14" i="11"/>
  <c r="K14" i="11"/>
  <c r="H14" i="11"/>
  <c r="G14" i="11"/>
  <c r="F14" i="11"/>
  <c r="E14" i="11"/>
  <c r="R13" i="11"/>
  <c r="N13" i="11"/>
  <c r="M13" i="11"/>
  <c r="L13" i="11"/>
  <c r="H13" i="11"/>
  <c r="G13" i="11"/>
  <c r="F13" i="11"/>
  <c r="R10" i="11"/>
  <c r="R18" i="11" s="1"/>
  <c r="Q10" i="11"/>
  <c r="S10" i="11" s="1"/>
  <c r="N10" i="11"/>
  <c r="M10" i="11"/>
  <c r="L10" i="11"/>
  <c r="K10" i="11"/>
  <c r="H10" i="11"/>
  <c r="G10" i="11"/>
  <c r="F10" i="11"/>
  <c r="F18" i="11" s="1"/>
  <c r="E10" i="11"/>
  <c r="R9" i="11"/>
  <c r="Q9" i="11"/>
  <c r="N9" i="11"/>
  <c r="M9" i="11"/>
  <c r="L9" i="11"/>
  <c r="K9" i="11"/>
  <c r="H9" i="11"/>
  <c r="H17" i="11" s="1"/>
  <c r="G9" i="11"/>
  <c r="F9" i="11"/>
  <c r="E9" i="11"/>
  <c r="R8" i="11"/>
  <c r="Q8" i="11"/>
  <c r="Q16" i="11" s="1"/>
  <c r="N8" i="11"/>
  <c r="M8" i="11"/>
  <c r="L8" i="11"/>
  <c r="K8" i="11"/>
  <c r="K16" i="11" s="1"/>
  <c r="H8" i="11"/>
  <c r="G8" i="11"/>
  <c r="F8" i="11"/>
  <c r="E8" i="11"/>
  <c r="N16" i="11" l="1"/>
  <c r="R11" i="11"/>
  <c r="F16" i="11"/>
  <c r="N17" i="11"/>
  <c r="G11" i="11"/>
  <c r="S9" i="11"/>
  <c r="H16" i="11"/>
  <c r="H19" i="11" s="1"/>
  <c r="N18" i="11"/>
  <c r="Q17" i="11"/>
  <c r="M16" i="11"/>
  <c r="L17" i="11"/>
  <c r="H18" i="11"/>
  <c r="G18" i="11"/>
  <c r="E11" i="11"/>
  <c r="O9" i="11"/>
  <c r="R16" i="11"/>
  <c r="L18" i="11"/>
  <c r="M17" i="11"/>
  <c r="Q11" i="11"/>
  <c r="S11" i="11"/>
  <c r="G17" i="11"/>
  <c r="E18" i="11"/>
  <c r="K18" i="11"/>
  <c r="M18" i="11"/>
  <c r="F17" i="11"/>
  <c r="R17" i="11"/>
  <c r="E16" i="11"/>
  <c r="O8" i="11"/>
  <c r="M11" i="11"/>
  <c r="L11" i="11"/>
  <c r="O10" i="11"/>
  <c r="G16" i="11"/>
  <c r="F11" i="11"/>
  <c r="L16" i="11"/>
  <c r="K17" i="11"/>
  <c r="I9" i="11"/>
  <c r="H11" i="11"/>
  <c r="K11" i="11"/>
  <c r="Q18" i="11"/>
  <c r="S18" i="11" s="1"/>
  <c r="E17" i="11"/>
  <c r="N11" i="11"/>
  <c r="I10" i="11"/>
  <c r="I8" i="11"/>
  <c r="S8" i="11"/>
  <c r="R15" i="5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17" i="11" l="1"/>
  <c r="M19" i="11"/>
  <c r="R19" i="11"/>
  <c r="R25" i="11" s="1"/>
  <c r="N19" i="11"/>
  <c r="N25" i="11" s="1"/>
  <c r="N27" i="11" s="1"/>
  <c r="O18" i="11"/>
  <c r="U18" i="11" s="1"/>
  <c r="O17" i="11"/>
  <c r="H25" i="11"/>
  <c r="H27" i="11" s="1"/>
  <c r="L19" i="11"/>
  <c r="L25" i="11" s="1"/>
  <c r="L27" i="11" s="1"/>
  <c r="I18" i="11"/>
  <c r="G25" i="11"/>
  <c r="G27" i="11" s="1"/>
  <c r="I16" i="11"/>
  <c r="S16" i="11"/>
  <c r="U10" i="11"/>
  <c r="F19" i="11"/>
  <c r="U9" i="11"/>
  <c r="G19" i="11"/>
  <c r="U8" i="11"/>
  <c r="I11" i="11"/>
  <c r="U11" i="11" s="1"/>
  <c r="O16" i="11"/>
  <c r="U16" i="11" s="1"/>
  <c r="I17" i="11"/>
  <c r="F25" i="11"/>
  <c r="F27" i="11" s="1"/>
  <c r="K19" i="11"/>
  <c r="R27" i="11"/>
  <c r="O11" i="11"/>
  <c r="M25" i="11"/>
  <c r="E19" i="11"/>
  <c r="Q19" i="11"/>
  <c r="E25" i="11"/>
  <c r="S9" i="5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7" i="11" l="1"/>
  <c r="I19" i="11"/>
  <c r="S19" i="11"/>
  <c r="Q25" i="11"/>
  <c r="O19" i="11"/>
  <c r="K25" i="11"/>
  <c r="M27" i="11"/>
  <c r="E27" i="11"/>
  <c r="E27" i="5"/>
  <c r="U10" i="5"/>
  <c r="S17" i="5"/>
  <c r="S16" i="5"/>
  <c r="U9" i="5"/>
  <c r="R19" i="5"/>
  <c r="S11" i="5"/>
  <c r="U8" i="5"/>
  <c r="S18" i="5"/>
  <c r="Q19" i="5"/>
  <c r="H19" i="5"/>
  <c r="L19" i="5"/>
  <c r="L25" i="5" s="1"/>
  <c r="E19" i="5"/>
  <c r="G25" i="5"/>
  <c r="F25" i="5"/>
  <c r="H25" i="5"/>
  <c r="K25" i="5"/>
  <c r="I16" i="5"/>
  <c r="I17" i="5"/>
  <c r="G19" i="5"/>
  <c r="N19" i="5"/>
  <c r="O18" i="5"/>
  <c r="M19" i="5"/>
  <c r="I18" i="5"/>
  <c r="O17" i="5"/>
  <c r="F19" i="5"/>
  <c r="O16" i="5"/>
  <c r="O11" i="5"/>
  <c r="I11" i="5"/>
  <c r="Q27" i="11" l="1"/>
  <c r="I27" i="11"/>
  <c r="U25" i="11"/>
  <c r="U19" i="11"/>
  <c r="K27" i="11"/>
  <c r="G27" i="5"/>
  <c r="K27" i="5"/>
  <c r="H27" i="5"/>
  <c r="I27" i="5" s="1"/>
  <c r="F27" i="5"/>
  <c r="R25" i="5"/>
  <c r="U16" i="5"/>
  <c r="U11" i="5"/>
  <c r="U17" i="5"/>
  <c r="U18" i="5"/>
  <c r="Q25" i="5"/>
  <c r="S19" i="5"/>
  <c r="O19" i="5"/>
  <c r="M25" i="5"/>
  <c r="I19" i="5"/>
  <c r="I31" i="11" l="1"/>
  <c r="I29" i="11"/>
  <c r="N20" i="11"/>
  <c r="F20" i="11"/>
  <c r="G20" i="11"/>
  <c r="H20" i="11"/>
  <c r="H29" i="11" s="1"/>
  <c r="H31" i="11" s="1"/>
  <c r="M20" i="11"/>
  <c r="R20" i="11"/>
  <c r="L20" i="11"/>
  <c r="Q20" i="11"/>
  <c r="E20" i="11"/>
  <c r="K20" i="11"/>
  <c r="O27" i="11"/>
  <c r="U27" i="11"/>
  <c r="S27" i="11"/>
  <c r="R27" i="5"/>
  <c r="Q27" i="5"/>
  <c r="U19" i="5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11" l="1"/>
  <c r="G31" i="11" s="1"/>
  <c r="E29" i="11"/>
  <c r="E31" i="11" s="1"/>
  <c r="F29" i="11"/>
  <c r="F31" i="11" s="1"/>
  <c r="S27" i="5"/>
  <c r="O31" i="11"/>
  <c r="O29" i="11"/>
  <c r="L29" i="11" s="1"/>
  <c r="L31" i="11" s="1"/>
  <c r="S29" i="11"/>
  <c r="Q29" i="11" s="1"/>
  <c r="Q31" i="11" s="1"/>
  <c r="S31" i="11"/>
  <c r="K20" i="5"/>
  <c r="M20" i="5"/>
  <c r="Q20" i="5"/>
  <c r="N20" i="5"/>
  <c r="E20" i="5"/>
  <c r="L20" i="5"/>
  <c r="G20" i="5"/>
  <c r="F20" i="5"/>
  <c r="R20" i="5"/>
  <c r="H20" i="5"/>
  <c r="G29" i="5"/>
  <c r="F29" i="5"/>
  <c r="E29" i="5"/>
  <c r="H29" i="5"/>
  <c r="L27" i="4"/>
  <c r="N24" i="5"/>
  <c r="N25" i="5" s="1"/>
  <c r="L26" i="5"/>
  <c r="L27" i="5" s="1"/>
  <c r="M26" i="5"/>
  <c r="M27" i="5" s="1"/>
  <c r="E14" i="4"/>
  <c r="K29" i="11" l="1"/>
  <c r="K31" i="11" s="1"/>
  <c r="K32" i="11" s="1"/>
  <c r="M29" i="11"/>
  <c r="M31" i="11" s="1"/>
  <c r="R29" i="11"/>
  <c r="R31" i="11" s="1"/>
  <c r="R32" i="11" s="1"/>
  <c r="N29" i="11"/>
  <c r="N31" i="11" s="1"/>
  <c r="N32" i="11" s="1"/>
  <c r="E32" i="11"/>
  <c r="G38" i="11"/>
  <c r="G40" i="11" s="1"/>
  <c r="G42" i="11" s="1"/>
  <c r="G45" i="11" s="1"/>
  <c r="G46" i="11" s="1"/>
  <c r="F38" i="11"/>
  <c r="F40" i="11" s="1"/>
  <c r="F42" i="11" s="1"/>
  <c r="F45" i="11" s="1"/>
  <c r="F46" i="11" s="1"/>
  <c r="E38" i="11"/>
  <c r="E40" i="11" s="1"/>
  <c r="E42" i="11" s="1"/>
  <c r="E45" i="11" s="1"/>
  <c r="E46" i="11" s="1"/>
  <c r="H38" i="11"/>
  <c r="H40" i="11" s="1"/>
  <c r="H42" i="11" s="1"/>
  <c r="H45" i="11" s="1"/>
  <c r="H46" i="11" s="1"/>
  <c r="U31" i="11"/>
  <c r="U25" i="5"/>
  <c r="N26" i="5"/>
  <c r="I30" i="5"/>
  <c r="E31" i="5" s="1"/>
  <c r="G32" i="11" l="1"/>
  <c r="H32" i="11"/>
  <c r="M32" i="11"/>
  <c r="F32" i="11"/>
  <c r="L32" i="11"/>
  <c r="Q32" i="11"/>
  <c r="I46" i="11"/>
  <c r="L38" i="11"/>
  <c r="L40" i="11" s="1"/>
  <c r="L42" i="11" s="1"/>
  <c r="L45" i="11" s="1"/>
  <c r="L46" i="11" s="1"/>
  <c r="N38" i="11"/>
  <c r="N40" i="11" s="1"/>
  <c r="N42" i="11" s="1"/>
  <c r="N45" i="11" s="1"/>
  <c r="N46" i="11" s="1"/>
  <c r="Q38" i="11"/>
  <c r="Q40" i="11" s="1"/>
  <c r="Q42" i="11" s="1"/>
  <c r="Q45" i="11" s="1"/>
  <c r="M38" i="11"/>
  <c r="M40" i="11" s="1"/>
  <c r="M42" i="11" s="1"/>
  <c r="M45" i="11" s="1"/>
  <c r="M46" i="11" s="1"/>
  <c r="R38" i="11"/>
  <c r="R40" i="11" s="1"/>
  <c r="R42" i="11" s="1"/>
  <c r="R45" i="11" s="1"/>
  <c r="I45" i="11"/>
  <c r="K38" i="11"/>
  <c r="K40" i="11" s="1"/>
  <c r="K42" i="11" s="1"/>
  <c r="K45" i="11" s="1"/>
  <c r="I31" i="5"/>
  <c r="F31" i="5"/>
  <c r="G31" i="5"/>
  <c r="H31" i="5"/>
  <c r="N27" i="5"/>
  <c r="U27" i="5" s="1"/>
  <c r="S45" i="11" l="1"/>
  <c r="O45" i="11"/>
  <c r="R46" i="11"/>
  <c r="I53" i="11"/>
  <c r="I55" i="11" s="1"/>
  <c r="I57" i="11" s="1"/>
  <c r="I60" i="11" s="1"/>
  <c r="Q46" i="11"/>
  <c r="K46" i="11"/>
  <c r="H38" i="5"/>
  <c r="G38" i="5"/>
  <c r="F38" i="5"/>
  <c r="E38" i="5"/>
  <c r="O27" i="5"/>
  <c r="I61" i="11" l="1"/>
  <c r="U45" i="11"/>
  <c r="O46" i="11"/>
  <c r="S46" i="11"/>
  <c r="O31" i="5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S53" i="11" l="1"/>
  <c r="S55" i="11" s="1"/>
  <c r="S57" i="11" s="1"/>
  <c r="O53" i="11"/>
  <c r="O55" i="11" s="1"/>
  <c r="O57" i="11" s="1"/>
  <c r="O60" i="11" s="1"/>
  <c r="U46" i="11"/>
  <c r="R29" i="5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H47" i="11" l="1"/>
  <c r="E47" i="11"/>
  <c r="G47" i="11"/>
  <c r="F47" i="11"/>
  <c r="F60" i="11" s="1"/>
  <c r="F61" i="11" s="1"/>
  <c r="N47" i="11"/>
  <c r="M47" i="11"/>
  <c r="L47" i="11"/>
  <c r="R47" i="11"/>
  <c r="Q47" i="11"/>
  <c r="K47" i="11"/>
  <c r="M60" i="11"/>
  <c r="L60" i="11"/>
  <c r="N60" i="11"/>
  <c r="K60" i="11"/>
  <c r="S60" i="11"/>
  <c r="S61" i="11" s="1"/>
  <c r="O61" i="11"/>
  <c r="R38" i="5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G60" i="11" l="1"/>
  <c r="G61" i="11" s="1"/>
  <c r="E60" i="11"/>
  <c r="E61" i="11" s="1"/>
  <c r="R60" i="11"/>
  <c r="Q60" i="11"/>
  <c r="U60" i="11"/>
  <c r="F62" i="11"/>
  <c r="F68" i="11"/>
  <c r="F70" i="11" s="1"/>
  <c r="F72" i="11" s="1"/>
  <c r="F81" i="11"/>
  <c r="F83" i="11" s="1"/>
  <c r="F85" i="11" s="1"/>
  <c r="H60" i="11"/>
  <c r="H61" i="11" s="1"/>
  <c r="L61" i="11"/>
  <c r="K61" i="11"/>
  <c r="K62" i="11" s="1"/>
  <c r="R61" i="11"/>
  <c r="R62" i="11" s="1"/>
  <c r="Q61" i="11"/>
  <c r="Q62" i="11" s="1"/>
  <c r="M61" i="11"/>
  <c r="M62" i="11" s="1"/>
  <c r="N61" i="11"/>
  <c r="N62" i="11" s="1"/>
  <c r="U61" i="11"/>
  <c r="Q46" i="5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L62" i="11" l="1"/>
  <c r="E62" i="11"/>
  <c r="E81" i="11"/>
  <c r="E83" i="11" s="1"/>
  <c r="E85" i="11" s="1"/>
  <c r="E68" i="11"/>
  <c r="E70" i="11" s="1"/>
  <c r="E72" i="11" s="1"/>
  <c r="I72" i="11" s="1"/>
  <c r="H62" i="11"/>
  <c r="H81" i="11"/>
  <c r="H83" i="11" s="1"/>
  <c r="H85" i="11" s="1"/>
  <c r="H68" i="11"/>
  <c r="H70" i="11" s="1"/>
  <c r="H72" i="11" s="1"/>
  <c r="G62" i="11"/>
  <c r="G68" i="11"/>
  <c r="G70" i="11" s="1"/>
  <c r="G72" i="11" s="1"/>
  <c r="G81" i="11"/>
  <c r="G83" i="11" s="1"/>
  <c r="G85" i="11" s="1"/>
  <c r="K68" i="11"/>
  <c r="K70" i="11" s="1"/>
  <c r="K72" i="11" s="1"/>
  <c r="K81" i="11"/>
  <c r="K83" i="11" s="1"/>
  <c r="K85" i="11" s="1"/>
  <c r="M68" i="11"/>
  <c r="M70" i="11" s="1"/>
  <c r="M72" i="11" s="1"/>
  <c r="M81" i="11"/>
  <c r="M83" i="11" s="1"/>
  <c r="M85" i="11" s="1"/>
  <c r="R81" i="11"/>
  <c r="R83" i="11" s="1"/>
  <c r="R85" i="11" s="1"/>
  <c r="R68" i="11"/>
  <c r="R70" i="11" s="1"/>
  <c r="R72" i="11" s="1"/>
  <c r="N68" i="11"/>
  <c r="N70" i="11" s="1"/>
  <c r="N72" i="11" s="1"/>
  <c r="N81" i="11"/>
  <c r="N83" i="11" s="1"/>
  <c r="N85" i="11" s="1"/>
  <c r="Q81" i="11"/>
  <c r="Q83" i="11" s="1"/>
  <c r="Q85" i="11" s="1"/>
  <c r="Q68" i="11"/>
  <c r="Q70" i="11" s="1"/>
  <c r="Q72" i="11" s="1"/>
  <c r="L68" i="11"/>
  <c r="L70" i="11" s="1"/>
  <c r="L72" i="11" s="1"/>
  <c r="L81" i="11"/>
  <c r="L83" i="11" s="1"/>
  <c r="L85" i="11" s="1"/>
  <c r="E79" i="5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I85" i="11" l="1"/>
  <c r="S85" i="11"/>
  <c r="S72" i="11"/>
  <c r="O85" i="11"/>
  <c r="O72" i="11"/>
  <c r="U45" i="5"/>
  <c r="H79" i="5"/>
  <c r="H81" i="5" s="1"/>
  <c r="H83" i="5" s="1"/>
  <c r="I83" i="5" s="1"/>
  <c r="H66" i="5"/>
  <c r="H68" i="5" s="1"/>
  <c r="H70" i="5" s="1"/>
  <c r="I70" i="5" s="1"/>
  <c r="O46" i="5"/>
  <c r="U46" i="5" s="1"/>
  <c r="U72" i="11" l="1"/>
  <c r="U75" i="11" s="1"/>
  <c r="U85" i="11"/>
  <c r="U88" i="11" s="1"/>
  <c r="S52" i="5"/>
  <c r="S54" i="5" s="1"/>
  <c r="S56" i="5" s="1"/>
  <c r="S59" i="5" s="1"/>
  <c r="O52" i="5"/>
  <c r="O54" i="5" s="1"/>
  <c r="O56" i="5" s="1"/>
  <c r="O59" i="5" s="1"/>
  <c r="Q89" i="11" l="1"/>
  <c r="S75" i="11"/>
  <c r="L89" i="11"/>
  <c r="S60" i="5"/>
  <c r="U59" i="5"/>
  <c r="R59" i="5"/>
  <c r="Q59" i="5"/>
  <c r="O60" i="5"/>
  <c r="M59" i="5"/>
  <c r="L59" i="5"/>
  <c r="L60" i="5" s="1"/>
  <c r="K59" i="5"/>
  <c r="N59" i="5"/>
  <c r="O88" i="11" l="1"/>
  <c r="M89" i="11"/>
  <c r="M148" i="11" s="1"/>
  <c r="M150" i="11" s="1"/>
  <c r="M152" i="11" s="1"/>
  <c r="I88" i="11"/>
  <c r="G89" i="11"/>
  <c r="G96" i="11" s="1"/>
  <c r="G98" i="11" s="1"/>
  <c r="G100" i="11" s="1"/>
  <c r="N89" i="11"/>
  <c r="N96" i="11" s="1"/>
  <c r="N98" i="11" s="1"/>
  <c r="N100" i="11" s="1"/>
  <c r="F89" i="11"/>
  <c r="F122" i="11" s="1"/>
  <c r="F124" i="11" s="1"/>
  <c r="F126" i="11" s="1"/>
  <c r="H89" i="11"/>
  <c r="H135" i="11" s="1"/>
  <c r="H137" i="11" s="1"/>
  <c r="H139" i="11" s="1"/>
  <c r="E89" i="11"/>
  <c r="E96" i="11" s="1"/>
  <c r="E98" i="11" s="1"/>
  <c r="E100" i="11" s="1"/>
  <c r="S88" i="11"/>
  <c r="S89" i="11" s="1"/>
  <c r="O75" i="11"/>
  <c r="R89" i="11"/>
  <c r="R148" i="11" s="1"/>
  <c r="R150" i="11" s="1"/>
  <c r="R152" i="11" s="1"/>
  <c r="K89" i="11"/>
  <c r="M96" i="11"/>
  <c r="M98" i="11" s="1"/>
  <c r="M100" i="11" s="1"/>
  <c r="M135" i="11"/>
  <c r="M137" i="11" s="1"/>
  <c r="M139" i="11" s="1"/>
  <c r="L96" i="11"/>
  <c r="L98" i="11" s="1"/>
  <c r="L100" i="11" s="1"/>
  <c r="L135" i="11"/>
  <c r="L137" i="11" s="1"/>
  <c r="L139" i="11" s="1"/>
  <c r="L148" i="11"/>
  <c r="L150" i="11" s="1"/>
  <c r="L152" i="11" s="1"/>
  <c r="L122" i="11"/>
  <c r="L124" i="11" s="1"/>
  <c r="L126" i="11" s="1"/>
  <c r="L109" i="11"/>
  <c r="L111" i="11" s="1"/>
  <c r="L113" i="11" s="1"/>
  <c r="G148" i="11"/>
  <c r="G150" i="11" s="1"/>
  <c r="G152" i="11" s="1"/>
  <c r="Q96" i="11"/>
  <c r="Q98" i="11" s="1"/>
  <c r="Q100" i="11" s="1"/>
  <c r="Q109" i="11"/>
  <c r="Q111" i="11" s="1"/>
  <c r="Q113" i="11" s="1"/>
  <c r="Q122" i="11"/>
  <c r="Q124" i="11" s="1"/>
  <c r="Q126" i="11" s="1"/>
  <c r="Q135" i="11"/>
  <c r="Q137" i="11" s="1"/>
  <c r="Q139" i="11" s="1"/>
  <c r="Q148" i="11"/>
  <c r="Q150" i="11" s="1"/>
  <c r="Q152" i="11" s="1"/>
  <c r="U60" i="5"/>
  <c r="Q60" i="5"/>
  <c r="R60" i="5"/>
  <c r="K60" i="5"/>
  <c r="L79" i="5"/>
  <c r="L81" i="5" s="1"/>
  <c r="L83" i="5" s="1"/>
  <c r="L66" i="5"/>
  <c r="L68" i="5" s="1"/>
  <c r="L70" i="5" s="1"/>
  <c r="N60" i="5"/>
  <c r="M60" i="5"/>
  <c r="G135" i="11" l="1"/>
  <c r="G137" i="11" s="1"/>
  <c r="G139" i="11" s="1"/>
  <c r="G122" i="11"/>
  <c r="G124" i="11" s="1"/>
  <c r="G126" i="11" s="1"/>
  <c r="K122" i="11"/>
  <c r="K124" i="11" s="1"/>
  <c r="K126" i="11" s="1"/>
  <c r="M109" i="11"/>
  <c r="M111" i="11" s="1"/>
  <c r="M113" i="11" s="1"/>
  <c r="N135" i="11"/>
  <c r="N137" i="11" s="1"/>
  <c r="N139" i="11" s="1"/>
  <c r="N122" i="11"/>
  <c r="N124" i="11" s="1"/>
  <c r="N126" i="11" s="1"/>
  <c r="N109" i="11"/>
  <c r="N111" i="11" s="1"/>
  <c r="N113" i="11" s="1"/>
  <c r="N148" i="11"/>
  <c r="N150" i="11" s="1"/>
  <c r="N152" i="11" s="1"/>
  <c r="H122" i="11"/>
  <c r="H124" i="11" s="1"/>
  <c r="H126" i="11" s="1"/>
  <c r="G109" i="11"/>
  <c r="G111" i="11" s="1"/>
  <c r="G113" i="11" s="1"/>
  <c r="K148" i="11"/>
  <c r="K150" i="11" s="1"/>
  <c r="K152" i="11" s="1"/>
  <c r="H109" i="11"/>
  <c r="H111" i="11" s="1"/>
  <c r="H113" i="11" s="1"/>
  <c r="H96" i="11"/>
  <c r="H98" i="11" s="1"/>
  <c r="H100" i="11" s="1"/>
  <c r="M122" i="11"/>
  <c r="M124" i="11" s="1"/>
  <c r="M126" i="11" s="1"/>
  <c r="F96" i="11"/>
  <c r="F98" i="11" s="1"/>
  <c r="F100" i="11" s="1"/>
  <c r="O89" i="11"/>
  <c r="U89" i="11" s="1"/>
  <c r="F148" i="11"/>
  <c r="F150" i="11" s="1"/>
  <c r="F152" i="11" s="1"/>
  <c r="H148" i="11"/>
  <c r="H150" i="11" s="1"/>
  <c r="H152" i="11" s="1"/>
  <c r="I89" i="11"/>
  <c r="F135" i="11"/>
  <c r="F137" i="11" s="1"/>
  <c r="F139" i="11" s="1"/>
  <c r="F109" i="11"/>
  <c r="F111" i="11" s="1"/>
  <c r="F113" i="11" s="1"/>
  <c r="E135" i="11"/>
  <c r="E137" i="11" s="1"/>
  <c r="E139" i="11" s="1"/>
  <c r="R135" i="11"/>
  <c r="R137" i="11" s="1"/>
  <c r="R139" i="11" s="1"/>
  <c r="S139" i="11" s="1"/>
  <c r="R122" i="11"/>
  <c r="R124" i="11" s="1"/>
  <c r="R126" i="11" s="1"/>
  <c r="S126" i="11" s="1"/>
  <c r="R109" i="11"/>
  <c r="R111" i="11" s="1"/>
  <c r="R113" i="11" s="1"/>
  <c r="S113" i="11" s="1"/>
  <c r="E148" i="11"/>
  <c r="E150" i="11" s="1"/>
  <c r="E152" i="11" s="1"/>
  <c r="E122" i="11"/>
  <c r="E124" i="11" s="1"/>
  <c r="E126" i="11" s="1"/>
  <c r="E109" i="11"/>
  <c r="E111" i="11" s="1"/>
  <c r="E113" i="11" s="1"/>
  <c r="R96" i="11"/>
  <c r="R98" i="11" s="1"/>
  <c r="R100" i="11" s="1"/>
  <c r="S100" i="11" s="1"/>
  <c r="K96" i="11"/>
  <c r="K98" i="11" s="1"/>
  <c r="K100" i="11" s="1"/>
  <c r="O100" i="11" s="1"/>
  <c r="K109" i="11"/>
  <c r="K111" i="11" s="1"/>
  <c r="K113" i="11" s="1"/>
  <c r="K135" i="11"/>
  <c r="K137" i="11" s="1"/>
  <c r="K139" i="11" s="1"/>
  <c r="S152" i="11"/>
  <c r="R79" i="5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K70" i="5" s="1"/>
  <c r="E90" i="11" l="1"/>
  <c r="O113" i="11"/>
  <c r="O126" i="11"/>
  <c r="O139" i="11"/>
  <c r="O152" i="11"/>
  <c r="I126" i="11"/>
  <c r="I100" i="11"/>
  <c r="U100" i="11" s="1"/>
  <c r="U103" i="11" s="1"/>
  <c r="I139" i="11"/>
  <c r="I152" i="11"/>
  <c r="I113" i="11"/>
  <c r="S83" i="5"/>
  <c r="S70" i="5"/>
  <c r="O70" i="5"/>
  <c r="O83" i="5"/>
  <c r="E103" i="11" l="1"/>
  <c r="H90" i="11"/>
  <c r="H103" i="11" s="1"/>
  <c r="G90" i="11"/>
  <c r="G103" i="11" s="1"/>
  <c r="R90" i="11"/>
  <c r="R103" i="11" s="1"/>
  <c r="F90" i="11"/>
  <c r="F103" i="11" s="1"/>
  <c r="Q90" i="11"/>
  <c r="Q103" i="11" s="1"/>
  <c r="L90" i="11"/>
  <c r="L103" i="11" s="1"/>
  <c r="N90" i="11"/>
  <c r="N103" i="11" s="1"/>
  <c r="M90" i="11"/>
  <c r="M103" i="11" s="1"/>
  <c r="K90" i="11"/>
  <c r="K103" i="11" s="1"/>
  <c r="U152" i="11"/>
  <c r="U155" i="11" s="1"/>
  <c r="U113" i="11"/>
  <c r="U116" i="11" s="1"/>
  <c r="U126" i="11"/>
  <c r="U129" i="11" s="1"/>
  <c r="U139" i="11"/>
  <c r="U142" i="11" s="1"/>
  <c r="U70" i="5"/>
  <c r="U73" i="5" s="1"/>
  <c r="F73" i="5" s="1"/>
  <c r="U83" i="5"/>
  <c r="U86" i="5" s="1"/>
  <c r="N86" i="5" s="1"/>
  <c r="S103" i="11" l="1"/>
  <c r="O103" i="11"/>
  <c r="L142" i="11"/>
  <c r="K142" i="11"/>
  <c r="N142" i="11"/>
  <c r="H142" i="11"/>
  <c r="G142" i="11"/>
  <c r="R142" i="11"/>
  <c r="Q142" i="11"/>
  <c r="M142" i="11"/>
  <c r="F142" i="11"/>
  <c r="E142" i="11"/>
  <c r="I103" i="11"/>
  <c r="G116" i="11"/>
  <c r="N116" i="11"/>
  <c r="M116" i="11"/>
  <c r="F116" i="11"/>
  <c r="E116" i="11"/>
  <c r="Q116" i="11"/>
  <c r="L116" i="11"/>
  <c r="R116" i="11"/>
  <c r="S116" i="11" s="1"/>
  <c r="K116" i="11"/>
  <c r="H116" i="11"/>
  <c r="U156" i="11"/>
  <c r="H155" i="11"/>
  <c r="R155" i="11"/>
  <c r="Q155" i="11"/>
  <c r="F155" i="11"/>
  <c r="N155" i="11"/>
  <c r="E155" i="11"/>
  <c r="G155" i="11"/>
  <c r="M155" i="11"/>
  <c r="K155" i="11"/>
  <c r="L155" i="11"/>
  <c r="K129" i="11"/>
  <c r="H129" i="11"/>
  <c r="R129" i="11"/>
  <c r="G129" i="11"/>
  <c r="Q129" i="11"/>
  <c r="S129" i="11" s="1"/>
  <c r="F129" i="11"/>
  <c r="M129" i="11"/>
  <c r="N129" i="11"/>
  <c r="E129" i="11"/>
  <c r="L129" i="11"/>
  <c r="H73" i="5"/>
  <c r="N73" i="5"/>
  <c r="N87" i="5" s="1"/>
  <c r="E73" i="5"/>
  <c r="M73" i="5"/>
  <c r="K73" i="5"/>
  <c r="G73" i="5"/>
  <c r="L73" i="5"/>
  <c r="L86" i="5"/>
  <c r="Q86" i="5"/>
  <c r="R86" i="5"/>
  <c r="M86" i="5"/>
  <c r="K86" i="5"/>
  <c r="F86" i="5"/>
  <c r="F87" i="5" s="1"/>
  <c r="F145" i="5" s="1"/>
  <c r="H86" i="5"/>
  <c r="G86" i="5"/>
  <c r="E86" i="5"/>
  <c r="E87" i="5" s="1"/>
  <c r="Q73" i="5"/>
  <c r="R73" i="5"/>
  <c r="H156" i="11" l="1"/>
  <c r="G156" i="11"/>
  <c r="M156" i="11"/>
  <c r="L156" i="11"/>
  <c r="R156" i="11"/>
  <c r="F156" i="11"/>
  <c r="Q156" i="11"/>
  <c r="K156" i="11"/>
  <c r="O156" i="11" s="1"/>
  <c r="E156" i="11"/>
  <c r="N156" i="11"/>
  <c r="S142" i="11"/>
  <c r="O155" i="11"/>
  <c r="I142" i="11"/>
  <c r="I155" i="11"/>
  <c r="I116" i="11"/>
  <c r="O116" i="11"/>
  <c r="O142" i="11"/>
  <c r="I129" i="11"/>
  <c r="O129" i="11"/>
  <c r="S155" i="11"/>
  <c r="L87" i="5"/>
  <c r="L132" i="5" s="1"/>
  <c r="L134" i="5" s="1"/>
  <c r="L136" i="5" s="1"/>
  <c r="M87" i="5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7" i="5"/>
  <c r="F149" i="5" s="1"/>
  <c r="L145" i="5"/>
  <c r="L147" i="5" s="1"/>
  <c r="L149" i="5" s="1"/>
  <c r="L119" i="5"/>
  <c r="L121" i="5" s="1"/>
  <c r="L123" i="5" s="1"/>
  <c r="L93" i="5"/>
  <c r="L95" i="5" s="1"/>
  <c r="L97" i="5" s="1"/>
  <c r="I156" i="11" l="1"/>
  <c r="S156" i="11"/>
  <c r="M119" i="5"/>
  <c r="M121" i="5" s="1"/>
  <c r="M123" i="5" s="1"/>
  <c r="H132" i="5"/>
  <c r="H134" i="5" s="1"/>
  <c r="H136" i="5" s="1"/>
  <c r="L106" i="5"/>
  <c r="L108" i="5" s="1"/>
  <c r="L110" i="5" s="1"/>
  <c r="M93" i="5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I110" i="5" l="1"/>
  <c r="O110" i="5"/>
  <c r="I123" i="5"/>
  <c r="O97" i="5"/>
  <c r="I97" i="5"/>
  <c r="S110" i="5"/>
  <c r="S136" i="5"/>
  <c r="U136" i="5" s="1"/>
  <c r="U139" i="5" s="1"/>
  <c r="S123" i="5"/>
  <c r="S97" i="5"/>
  <c r="S149" i="5"/>
  <c r="U149" i="5" s="1"/>
  <c r="U152" i="5" s="1"/>
  <c r="U87" i="5"/>
  <c r="U110" i="5" l="1"/>
  <c r="U113" i="5" s="1"/>
  <c r="G113" i="5" s="1"/>
  <c r="U97" i="5"/>
  <c r="U100" i="5" s="1"/>
  <c r="K100" i="5" s="1"/>
  <c r="U123" i="5"/>
  <c r="U126" i="5" s="1"/>
  <c r="F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L139" i="5"/>
  <c r="H139" i="5"/>
  <c r="N139" i="5"/>
  <c r="M139" i="5"/>
  <c r="E139" i="5"/>
  <c r="G139" i="5"/>
  <c r="L126" i="5" l="1"/>
  <c r="R126" i="5"/>
  <c r="N126" i="5"/>
  <c r="G100" i="5"/>
  <c r="K126" i="5"/>
  <c r="K153" i="5" s="1"/>
  <c r="E126" i="5"/>
  <c r="E100" i="5"/>
  <c r="E153" i="5" s="1"/>
  <c r="G126" i="5"/>
  <c r="G153" i="5" s="1"/>
  <c r="L100" i="5"/>
  <c r="L153" i="5" s="1"/>
  <c r="Q100" i="5"/>
  <c r="M126" i="5"/>
  <c r="M100" i="5"/>
  <c r="R100" i="5"/>
  <c r="H126" i="5"/>
  <c r="Q126" i="5"/>
  <c r="F100" i="5"/>
  <c r="H100" i="5"/>
  <c r="N100" i="5"/>
  <c r="S139" i="5"/>
  <c r="S113" i="5"/>
  <c r="S152" i="5"/>
  <c r="I113" i="5"/>
  <c r="I152" i="5"/>
  <c r="O113" i="5"/>
  <c r="O152" i="5"/>
  <c r="O139" i="5"/>
  <c r="I139" i="5"/>
  <c r="M153" i="5"/>
  <c r="N153" i="5" l="1"/>
  <c r="O153" i="5" s="1"/>
  <c r="H153" i="5"/>
  <c r="O100" i="5"/>
  <c r="I126" i="5"/>
  <c r="S100" i="5"/>
  <c r="R153" i="5"/>
  <c r="O126" i="5"/>
  <c r="Q153" i="5"/>
  <c r="S126" i="5"/>
  <c r="I100" i="5"/>
  <c r="F153" i="5"/>
  <c r="S153" i="5" l="1"/>
  <c r="I153" i="5"/>
  <c r="U153" i="5" l="1"/>
</calcChain>
</file>

<file path=xl/sharedStrings.xml><?xml version="1.0" encoding="utf-8"?>
<sst xmlns="http://schemas.openxmlformats.org/spreadsheetml/2006/main" count="677" uniqueCount="151">
  <si>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</si>
  <si>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</si>
  <si>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</si>
  <si>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</si>
  <si>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</si>
  <si>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</si>
  <si>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</si>
  <si>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</si>
  <si>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</si>
  <si>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</si>
  <si>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</si>
  <si>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</si>
  <si>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</si>
  <si>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</si>
  <si>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</si>
  <si>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</si>
  <si>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</si>
  <si>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</si>
  <si>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</si>
  <si>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</si>
  <si>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</si>
  <si>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</si>
  <si>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</si>
  <si>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</si>
  <si>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</si>
  <si>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</si>
  <si>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</si>
  <si>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</si>
  <si>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</si>
  <si>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</si>
  <si>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</si>
  <si>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</si>
  <si>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</si>
  <si>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</si>
  <si>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</si>
  <si>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</si>
  <si>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</si>
  <si>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</si>
  <si>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</si>
  <si>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</si>
  <si>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</si>
  <si>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</si>
  <si>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</si>
  <si>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</si>
  <si>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</si>
  <si>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</si>
  <si>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</si>
  <si>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</si>
  <si>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</si>
  <si>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</si>
  <si>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</si>
  <si>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</si>
  <si>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</si>
  <si>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</si>
  <si>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</si>
  <si>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</si>
  <si>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</si>
  <si>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</si>
  <si>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</si>
  <si>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</si>
  <si>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</si>
  <si>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</si>
  <si>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</si>
  <si>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</si>
  <si>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</si>
  <si>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</si>
  <si>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</si>
  <si>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</si>
  <si>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</si>
  <si>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</si>
  <si>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</si>
  <si>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</si>
  <si>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</si>
  <si>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</si>
  <si>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</si>
  <si>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</si>
  <si>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</si>
  <si>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</si>
  <si>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</si>
  <si>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</si>
  <si>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</si>
  <si>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</si>
  <si>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</si>
  <si>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</si>
  <si>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</si>
  <si>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</si>
  <si>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</si>
  <si>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</si>
  <si>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</si>
  <si>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</si>
  <si>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</si>
  <si>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</si>
  <si>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</si>
  <si>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</si>
  <si>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</si>
  <si>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</si>
  <si>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</si>
  <si>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</si>
  <si>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</si>
  <si>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</si>
  <si>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</si>
  <si>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</si>
  <si>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</si>
  <si>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</si>
  <si>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</si>
  <si>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</si>
  <si>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</si>
  <si>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</si>
  <si>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</si>
  <si>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</si>
  <si>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</si>
  <si>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</si>
  <si>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</si>
  <si>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</si>
  <si>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</si>
  <si>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</si>
  <si>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</si>
  <si>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</si>
  <si>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</si>
  <si>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</si>
  <si>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</si>
  <si>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</si>
  <si>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</si>
  <si>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</si>
  <si>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</si>
  <si>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</si>
  <si>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</si>
  <si>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</si>
  <si>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</si>
  <si>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</si>
  <si>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</si>
  <si>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</si>
  <si>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</si>
  <si>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Reinsurance Inuring level 4 - Per Risk XS</t>
  </si>
  <si>
    <t>Sample financial terms. In summary:</t>
  </si>
  <si>
    <t>Work in progress</t>
  </si>
  <si>
    <t>profile_id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</si>
  <si>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</si>
  <si>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</si>
  <si>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</si>
  <si>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</si>
  <si>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</si>
  <si>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</si>
  <si>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</si>
  <si>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</si>
  <si>
    <t>GR LOSS (GU Loss net of Pol- &amp; Loc-Level Terms) allocrule2</t>
  </si>
  <si>
    <t>GR LOSS (GU Loss net of Pol- &amp; Loc-Level Terms) allocrule1</t>
  </si>
  <si>
    <t>allocation %</t>
  </si>
  <si>
    <t>retained loss</t>
  </si>
  <si>
    <t>reinsurance losses</t>
  </si>
  <si>
    <t>net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</si>
</sst>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0%"/>
    <numFmt numFmtId="166" formatCode="0.0%"/>
    <numFmt numFmtId="167" formatCode="0.00000%"/>
    <numFmt numFmtId="168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 wrapText="1"/>
    </xf>
    <xf numFmtId="9" fontId="0" fillId="0" borderId="0" xfId="0" applyNumberFormat="1"/>
    <xf numFmtId="0" fontId="0" fillId="0" borderId="5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5" fontId="0" fillId="0" borderId="0" xfId="0" applyNumberFormat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/>
    <xf numFmtId="3" fontId="4" fillId="0" borderId="0" xfId="0" applyNumberFormat="1" applyFont="1"/>
    <xf numFmtId="3" fontId="3" fillId="0" borderId="0" xfId="0" applyNumberFormat="1" applyFont="1"/>
    <xf numFmtId="3" fontId="8" fillId="0" borderId="0" xfId="0" applyNumberFormat="1" applyFont="1"/>
    <xf numFmtId="3" fontId="7" fillId="0" borderId="0" xfId="0" applyNumberFormat="1" applyFont="1"/>
    <xf numFmtId="1" fontId="0" fillId="0" borderId="5" xfId="0" applyNumberFormat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3" fontId="6" fillId="0" borderId="0" xfId="0" applyNumberFormat="1" applyFont="1"/>
    <xf numFmtId="3" fontId="11" fillId="0" borderId="0" xfId="0" applyNumberFormat="1" applyFont="1"/>
    <xf numFmtId="0" fontId="3" fillId="2" borderId="0" xfId="0" applyFont="1" applyFill="1" applyAlignment="1">
      <alignment horizontal="center" wrapText="1"/>
    </xf>
    <xf numFmtId="3" fontId="12" fillId="0" borderId="0" xfId="0" applyNumberFormat="1" applyFont="1"/>
    <xf numFmtId="3" fontId="13" fillId="0" borderId="0" xfId="0" applyNumberFormat="1" applyFont="1"/>
    <xf numFmtId="9" fontId="14" fillId="0" borderId="0" xfId="0" applyNumberFormat="1" applyFont="1"/>
    <xf numFmtId="3" fontId="10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9" fontId="10" fillId="0" borderId="0" xfId="1" applyFont="1"/>
    <xf numFmtId="165" fontId="10" fillId="0" borderId="0" xfId="1" applyNumberFormat="1" applyFont="1"/>
    <xf numFmtId="0" fontId="10" fillId="0" borderId="0" xfId="0" applyFont="1"/>
    <xf numFmtId="9" fontId="10" fillId="0" borderId="0" xfId="0" applyNumberFormat="1" applyFont="1"/>
    <xf numFmtId="167" fontId="10" fillId="0" borderId="0" xfId="1" applyNumberFormat="1" applyFont="1"/>
    <xf numFmtId="3" fontId="10" fillId="0" borderId="0" xfId="0" applyNumberFormat="1" applyFont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18" fillId="0" borderId="0" xfId="0" applyFont="1"/>
    <xf numFmtId="1" fontId="0" fillId="0" borderId="0" xfId="0" applyNumberFormat="1"/>
    <xf numFmtId="0" fontId="19" fillId="0" borderId="0" xfId="0" applyFont="1"/>
    <xf numFmtId="168" fontId="0" fillId="0" borderId="0" xfId="2" applyNumberFormat="1" applyFont="1"/>
    <xf numFmtId="0" fontId="2" fillId="0" borderId="12" xfId="0" applyFont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9" fontId="0" fillId="0" borderId="0" xfId="1" applyFont="1"/>
    <xf numFmtId="166" fontId="0" fillId="0" borderId="0" xfId="1" applyNumberFormat="1" applyFont="1"/>
    <xf numFmtId="3" fontId="0" fillId="0" borderId="0" xfId="1" applyNumberFormat="1" applyFont="1"/>
    <xf numFmtId="166" fontId="0" fillId="0" borderId="0" xfId="0" applyNumberFormat="1"/>
    <xf numFmtId="0" fontId="6" fillId="0" borderId="0" xfId="0" applyFont="1"/>
    <xf numFmtId="10" fontId="6" fillId="0" borderId="0" xfId="1" applyNumberFormat="1" applyFont="1"/>
    <xf numFmtId="10" fontId="11" fillId="0" borderId="0" xfId="1" applyNumberFormat="1" applyFont="1"/>
    <xf numFmtId="10" fontId="20" fillId="0" borderId="0" xfId="1" applyNumberFormat="1" applyFon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21" sqref="C21"/>
    </sheetView>
  </sheetViews>
  <sheetFormatPr defaultRowHeight="14.4" x14ac:dyDescent="0.3"/>
  <cols>
    <col min="1" max="1" width="20" customWidth="1"/>
  </cols>
  <sheetData>
    <row r="1" spans="1:3" x14ac:dyDescent="0.3">
      <c r="A1" s="84" t="s">
        <v>87</v>
      </c>
    </row>
    <row r="2" spans="1:3" x14ac:dyDescent="0.3">
      <c r="A2" t="s">
        <v>91</v>
      </c>
    </row>
    <row r="3" spans="1:3" x14ac:dyDescent="0.3">
      <c r="A3" t="s">
        <v>90</v>
      </c>
    </row>
    <row r="6" spans="1:3" x14ac:dyDescent="0.3">
      <c r="A6" s="84" t="s">
        <v>88</v>
      </c>
    </row>
    <row r="7" spans="1:3" x14ac:dyDescent="0.3">
      <c r="A7" t="s">
        <v>134</v>
      </c>
    </row>
    <row r="8" spans="1:3" x14ac:dyDescent="0.3">
      <c r="A8" t="s">
        <v>98</v>
      </c>
    </row>
    <row r="9" spans="1:3" x14ac:dyDescent="0.3">
      <c r="A9" t="s">
        <v>99</v>
      </c>
    </row>
    <row r="10" spans="1:3" x14ac:dyDescent="0.3">
      <c r="A10" t="s">
        <v>92</v>
      </c>
    </row>
    <row r="12" spans="1:3" x14ac:dyDescent="0.3">
      <c r="A12" s="84" t="s">
        <v>89</v>
      </c>
    </row>
    <row r="14" spans="1:3" x14ac:dyDescent="0.3">
      <c r="A14" t="s">
        <v>85</v>
      </c>
      <c r="C14" t="s">
        <v>93</v>
      </c>
    </row>
    <row r="16" spans="1:3" x14ac:dyDescent="0.3">
      <c r="A16" t="s">
        <v>86</v>
      </c>
      <c r="C16" t="s">
        <v>97</v>
      </c>
    </row>
    <row r="17" spans="1:3" x14ac:dyDescent="0.3">
      <c r="C17" s="83" t="s">
        <v>94</v>
      </c>
    </row>
    <row r="18" spans="1:3" x14ac:dyDescent="0.3">
      <c r="C18" s="83" t="s">
        <v>95</v>
      </c>
    </row>
    <row r="19" spans="1:3" x14ac:dyDescent="0.3">
      <c r="C19" s="83" t="s">
        <v>96</v>
      </c>
    </row>
    <row r="21" spans="1:3" x14ac:dyDescent="0.3">
      <c r="A21" t="s">
        <v>100</v>
      </c>
      <c r="C21" t="s">
        <v>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"/>
  <sheetViews>
    <sheetView zoomScale="90" zoomScaleNormal="90" workbookViewId="0">
      <selection activeCell="T7" sqref="T7:T11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86"/>
    </row>
    <row r="2" spans="1:20" ht="21" x14ac:dyDescent="0.4">
      <c r="A2" s="80" t="s">
        <v>85</v>
      </c>
    </row>
    <row r="3" spans="1:20" ht="18" x14ac:dyDescent="0.35">
      <c r="A3" s="81" t="s">
        <v>84</v>
      </c>
      <c r="L3" s="33"/>
    </row>
    <row r="4" spans="1:20" x14ac:dyDescent="0.3">
      <c r="A4" s="1"/>
    </row>
    <row r="5" spans="1:20" x14ac:dyDescent="0.3">
      <c r="A5" s="2"/>
      <c r="B5" s="4"/>
      <c r="C5" s="4"/>
      <c r="D5" s="100" t="s">
        <v>12</v>
      </c>
      <c r="E5" s="101"/>
      <c r="F5" s="102" t="s">
        <v>11</v>
      </c>
      <c r="G5" s="103"/>
      <c r="H5" s="103"/>
      <c r="I5" s="103"/>
      <c r="J5" s="103"/>
      <c r="K5" s="103"/>
      <c r="L5" s="104"/>
      <c r="M5" s="105" t="s">
        <v>13</v>
      </c>
      <c r="N5" s="105"/>
      <c r="O5" s="105"/>
      <c r="P5" s="105"/>
      <c r="Q5" s="105"/>
      <c r="R5" s="105"/>
      <c r="S5" s="105"/>
      <c r="T5" s="106"/>
    </row>
    <row r="6" spans="1:20" ht="43.2" x14ac:dyDescent="0.3">
      <c r="A6" s="23" t="s">
        <v>17</v>
      </c>
      <c r="B6" s="8" t="s">
        <v>1</v>
      </c>
      <c r="C6" s="8" t="s">
        <v>2</v>
      </c>
      <c r="D6" s="23" t="s">
        <v>0</v>
      </c>
      <c r="E6" s="24" t="s">
        <v>3</v>
      </c>
      <c r="F6" s="23" t="s">
        <v>7</v>
      </c>
      <c r="G6" s="8" t="s">
        <v>8</v>
      </c>
      <c r="H6" s="8" t="s">
        <v>9</v>
      </c>
      <c r="I6" s="8" t="s">
        <v>31</v>
      </c>
      <c r="J6" s="8" t="s">
        <v>32</v>
      </c>
      <c r="K6" s="8" t="s">
        <v>30</v>
      </c>
      <c r="L6" s="24" t="s">
        <v>33</v>
      </c>
      <c r="M6" s="8" t="s">
        <v>25</v>
      </c>
      <c r="N6" s="8" t="s">
        <v>14</v>
      </c>
      <c r="O6" s="8" t="s">
        <v>36</v>
      </c>
      <c r="P6" s="8" t="s">
        <v>22</v>
      </c>
      <c r="Q6" s="8" t="s">
        <v>21</v>
      </c>
      <c r="R6" s="8" t="s">
        <v>23</v>
      </c>
      <c r="S6" s="8" t="s">
        <v>20</v>
      </c>
      <c r="T6" s="24" t="s">
        <v>24</v>
      </c>
    </row>
    <row r="7" spans="1:20" x14ac:dyDescent="0.3">
      <c r="A7" s="59" t="s">
        <v>18</v>
      </c>
      <c r="B7" s="3"/>
      <c r="C7" s="3"/>
      <c r="D7" s="25"/>
      <c r="E7" s="26"/>
      <c r="F7" s="25"/>
      <c r="G7" s="3"/>
      <c r="H7" s="3"/>
      <c r="I7" s="3"/>
      <c r="J7" s="3"/>
      <c r="K7" s="3"/>
      <c r="L7" s="26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4">
        <v>10</v>
      </c>
      <c r="T7" s="6">
        <f>3*Q7</f>
        <v>3000000</v>
      </c>
    </row>
    <row r="8" spans="1:20" x14ac:dyDescent="0.3">
      <c r="A8" s="60"/>
      <c r="B8" s="8"/>
      <c r="C8" s="8"/>
      <c r="D8" s="23"/>
      <c r="E8" s="24"/>
      <c r="F8" s="23"/>
      <c r="G8" s="8"/>
      <c r="H8" s="8"/>
      <c r="I8" s="8"/>
      <c r="J8" s="8"/>
      <c r="K8" s="8"/>
      <c r="L8" s="24"/>
      <c r="M8" s="8">
        <v>4</v>
      </c>
      <c r="N8" s="8" t="s">
        <v>19</v>
      </c>
      <c r="O8" s="8">
        <v>2</v>
      </c>
      <c r="P8">
        <v>2000000</v>
      </c>
      <c r="Q8">
        <v>3000000</v>
      </c>
      <c r="R8" s="9">
        <v>0.9</v>
      </c>
      <c r="S8">
        <v>5</v>
      </c>
      <c r="T8" s="10">
        <f>3*Q8</f>
        <v>9000000</v>
      </c>
    </row>
    <row r="9" spans="1:20" x14ac:dyDescent="0.3">
      <c r="A9" s="60"/>
      <c r="B9" s="8"/>
      <c r="C9" s="8"/>
      <c r="D9" s="23"/>
      <c r="E9" s="24"/>
      <c r="F9" s="23"/>
      <c r="G9" s="8"/>
      <c r="H9" s="8"/>
      <c r="I9" s="8"/>
      <c r="J9" s="8"/>
      <c r="K9" s="8"/>
      <c r="L9" s="24"/>
      <c r="M9" s="8">
        <v>4</v>
      </c>
      <c r="N9" s="8" t="s">
        <v>19</v>
      </c>
      <c r="O9" s="8">
        <v>3</v>
      </c>
      <c r="P9">
        <v>5000000</v>
      </c>
      <c r="Q9">
        <v>5000000</v>
      </c>
      <c r="R9" s="9">
        <v>1</v>
      </c>
      <c r="S9">
        <v>2</v>
      </c>
      <c r="T9" s="10">
        <f>3*Q9</f>
        <v>15000000</v>
      </c>
    </row>
    <row r="10" spans="1:20" x14ac:dyDescent="0.3">
      <c r="A10" s="60"/>
      <c r="B10" s="8"/>
      <c r="C10" s="8"/>
      <c r="D10" s="23"/>
      <c r="E10" s="24"/>
      <c r="F10" s="23"/>
      <c r="G10" s="8"/>
      <c r="H10" s="8"/>
      <c r="I10" s="8"/>
      <c r="J10" s="8"/>
      <c r="K10" s="8"/>
      <c r="L10" s="24"/>
      <c r="M10" s="8">
        <v>4</v>
      </c>
      <c r="N10" s="8" t="s">
        <v>19</v>
      </c>
      <c r="O10" s="8">
        <v>4</v>
      </c>
      <c r="P10">
        <v>10000000</v>
      </c>
      <c r="Q10">
        <v>10000000</v>
      </c>
      <c r="R10" s="9">
        <v>1</v>
      </c>
      <c r="S10">
        <v>1</v>
      </c>
      <c r="T10" s="10">
        <f>2*Q10</f>
        <v>20000000</v>
      </c>
    </row>
    <row r="11" spans="1:20" x14ac:dyDescent="0.3">
      <c r="A11" s="60"/>
      <c r="B11" s="8"/>
      <c r="C11" s="8"/>
      <c r="D11" s="23"/>
      <c r="E11" s="24"/>
      <c r="F11" s="23"/>
      <c r="G11" s="8"/>
      <c r="H11" s="8"/>
      <c r="I11" s="8"/>
      <c r="J11" s="8"/>
      <c r="K11" s="8"/>
      <c r="L11" s="24"/>
      <c r="M11" s="8">
        <v>4</v>
      </c>
      <c r="N11" s="8" t="s">
        <v>19</v>
      </c>
      <c r="O11" s="8">
        <v>5</v>
      </c>
      <c r="P11">
        <v>20000000</v>
      </c>
      <c r="Q11">
        <v>10000000</v>
      </c>
      <c r="R11" s="9">
        <v>1</v>
      </c>
      <c r="S11">
        <v>1</v>
      </c>
      <c r="T11" s="10">
        <f>1*Q11</f>
        <v>10000000</v>
      </c>
    </row>
    <row r="12" spans="1:20" x14ac:dyDescent="0.3">
      <c r="A12" s="60"/>
      <c r="B12" s="8"/>
      <c r="C12" s="8"/>
      <c r="D12" s="23"/>
      <c r="E12" s="24"/>
      <c r="F12" s="23"/>
      <c r="G12" s="8"/>
      <c r="H12" s="8"/>
      <c r="I12" s="8"/>
      <c r="J12" s="8"/>
      <c r="K12" s="8"/>
      <c r="L12" s="24"/>
      <c r="M12" s="8">
        <v>3</v>
      </c>
      <c r="N12" s="8" t="s">
        <v>35</v>
      </c>
      <c r="O12" s="8">
        <v>1</v>
      </c>
      <c r="P12">
        <v>0</v>
      </c>
      <c r="Q12" s="11" t="s">
        <v>26</v>
      </c>
      <c r="R12" s="9">
        <v>1</v>
      </c>
      <c r="S12" s="11" t="s">
        <v>26</v>
      </c>
      <c r="T12" s="10">
        <v>60000000</v>
      </c>
    </row>
    <row r="13" spans="1:20" x14ac:dyDescent="0.3">
      <c r="A13" s="60"/>
      <c r="B13" s="8"/>
      <c r="C13" s="8"/>
      <c r="D13" s="23"/>
      <c r="E13" s="24"/>
      <c r="F13" s="23"/>
      <c r="G13" s="8"/>
      <c r="H13" s="8"/>
      <c r="I13" s="8"/>
      <c r="J13" s="8"/>
      <c r="K13" s="8"/>
      <c r="L13" s="24"/>
      <c r="M13" s="8">
        <v>3</v>
      </c>
      <c r="N13" s="8" t="s">
        <v>35</v>
      </c>
      <c r="O13" s="8">
        <v>2</v>
      </c>
      <c r="P13">
        <v>0</v>
      </c>
      <c r="Q13" s="11" t="s">
        <v>26</v>
      </c>
      <c r="R13" s="9">
        <v>1</v>
      </c>
      <c r="S13" s="11" t="s">
        <v>26</v>
      </c>
      <c r="T13" s="10">
        <v>60000000</v>
      </c>
    </row>
    <row r="14" spans="1:20" x14ac:dyDescent="0.3">
      <c r="A14" s="68"/>
      <c r="B14" s="69">
        <v>123</v>
      </c>
      <c r="C14" s="70"/>
      <c r="D14" s="71">
        <v>450000000</v>
      </c>
      <c r="E14" s="72">
        <f>70000000/D14</f>
        <v>0.15555555555555556</v>
      </c>
      <c r="F14" s="73"/>
      <c r="G14" s="70"/>
      <c r="H14" s="70"/>
      <c r="I14" s="74"/>
      <c r="J14" s="74"/>
      <c r="K14" s="74"/>
      <c r="L14" s="72"/>
      <c r="M14" s="70">
        <v>2</v>
      </c>
      <c r="N14" s="70" t="s">
        <v>15</v>
      </c>
      <c r="O14" s="70"/>
      <c r="P14" s="74">
        <v>20000000</v>
      </c>
      <c r="Q14" s="74">
        <v>50000000</v>
      </c>
      <c r="R14" s="75">
        <v>1</v>
      </c>
      <c r="S14" s="76" t="s">
        <v>26</v>
      </c>
      <c r="T14" s="77" t="s">
        <v>26</v>
      </c>
    </row>
    <row r="15" spans="1:20" x14ac:dyDescent="0.3">
      <c r="A15" s="61"/>
      <c r="B15" s="32"/>
      <c r="C15" s="32" t="s">
        <v>4</v>
      </c>
      <c r="D15" s="7"/>
      <c r="E15" s="10"/>
      <c r="F15" s="7">
        <v>775000000</v>
      </c>
      <c r="G15">
        <v>125000000</v>
      </c>
      <c r="H15">
        <v>2500000</v>
      </c>
      <c r="I15" t="s">
        <v>29</v>
      </c>
      <c r="J15" t="s">
        <v>28</v>
      </c>
      <c r="K15">
        <v>10000</v>
      </c>
      <c r="L15" s="10" t="s">
        <v>27</v>
      </c>
      <c r="M15" s="8">
        <v>1</v>
      </c>
      <c r="N15" s="8" t="s">
        <v>16</v>
      </c>
      <c r="O15" s="8"/>
      <c r="P15">
        <v>20000000</v>
      </c>
      <c r="Q15">
        <v>50000000</v>
      </c>
      <c r="R15" s="9">
        <v>1</v>
      </c>
      <c r="S15" s="11" t="s">
        <v>26</v>
      </c>
      <c r="T15" s="12" t="s">
        <v>26</v>
      </c>
    </row>
    <row r="16" spans="1:20" x14ac:dyDescent="0.3">
      <c r="A16" s="61"/>
      <c r="B16" s="32"/>
      <c r="C16" s="32" t="s">
        <v>5</v>
      </c>
      <c r="D16" s="7"/>
      <c r="E16" s="10"/>
      <c r="F16" s="7">
        <v>470000000</v>
      </c>
      <c r="G16">
        <v>130000000</v>
      </c>
      <c r="H16">
        <v>1000000</v>
      </c>
      <c r="I16" t="s">
        <v>29</v>
      </c>
      <c r="J16" t="s">
        <v>28</v>
      </c>
      <c r="K16">
        <v>10000</v>
      </c>
      <c r="L16" s="10" t="s">
        <v>27</v>
      </c>
      <c r="M16" s="8">
        <v>1</v>
      </c>
      <c r="N16" s="8" t="s">
        <v>16</v>
      </c>
      <c r="O16" s="8"/>
      <c r="P16">
        <v>20000000</v>
      </c>
      <c r="Q16">
        <v>50000000</v>
      </c>
      <c r="R16" s="9">
        <v>1</v>
      </c>
      <c r="S16" s="11" t="s">
        <v>26</v>
      </c>
      <c r="T16" s="12" t="s">
        <v>26</v>
      </c>
    </row>
    <row r="17" spans="1:20" x14ac:dyDescent="0.3">
      <c r="A17" s="61"/>
      <c r="B17" s="32"/>
      <c r="C17" s="32" t="s">
        <v>6</v>
      </c>
      <c r="D17" s="7"/>
      <c r="E17" s="10"/>
      <c r="F17" s="7">
        <v>270000000</v>
      </c>
      <c r="G17">
        <v>60000000</v>
      </c>
      <c r="H17">
        <v>500000</v>
      </c>
      <c r="I17" t="s">
        <v>29</v>
      </c>
      <c r="J17" t="s">
        <v>28</v>
      </c>
      <c r="K17">
        <v>10000</v>
      </c>
      <c r="L17" s="10" t="s">
        <v>27</v>
      </c>
      <c r="M17" s="8">
        <v>1</v>
      </c>
      <c r="N17" s="8" t="s">
        <v>16</v>
      </c>
      <c r="O17" s="8"/>
      <c r="P17">
        <v>20000000</v>
      </c>
      <c r="Q17">
        <v>31411111</v>
      </c>
      <c r="R17" s="9">
        <v>1</v>
      </c>
      <c r="S17" s="11" t="s">
        <v>26</v>
      </c>
      <c r="T17" s="12" t="s">
        <v>26</v>
      </c>
    </row>
    <row r="18" spans="1:20" x14ac:dyDescent="0.3">
      <c r="A18" s="62"/>
      <c r="B18" s="63"/>
      <c r="C18" s="63" t="s">
        <v>10</v>
      </c>
      <c r="D18" s="16"/>
      <c r="E18" s="14"/>
      <c r="F18" s="16">
        <v>85000000</v>
      </c>
      <c r="G18" s="13">
        <v>10000000</v>
      </c>
      <c r="H18" s="13">
        <v>1000000</v>
      </c>
      <c r="I18" s="13" t="s">
        <v>29</v>
      </c>
      <c r="J18" s="13" t="s">
        <v>28</v>
      </c>
      <c r="K18" s="13">
        <v>10000</v>
      </c>
      <c r="L18" s="14" t="s">
        <v>27</v>
      </c>
      <c r="M18" s="13"/>
      <c r="N18" s="13"/>
      <c r="O18" s="13"/>
      <c r="P18" s="13"/>
      <c r="Q18" s="13"/>
      <c r="R18" s="13"/>
      <c r="S18" s="13"/>
      <c r="T18" s="14"/>
    </row>
    <row r="19" spans="1:20" x14ac:dyDescent="0.3">
      <c r="A19" s="64"/>
      <c r="B19" s="65">
        <v>456</v>
      </c>
      <c r="C19" s="65"/>
      <c r="D19" s="20" t="s">
        <v>27</v>
      </c>
      <c r="E19" s="27">
        <v>1</v>
      </c>
      <c r="F19" s="20"/>
      <c r="G19" s="21"/>
      <c r="H19" s="21"/>
      <c r="I19" s="21"/>
      <c r="J19" s="21"/>
      <c r="K19" s="21"/>
      <c r="L19" s="22"/>
      <c r="M19" s="21"/>
      <c r="N19" s="21"/>
      <c r="O19" s="21"/>
      <c r="P19" s="21"/>
      <c r="Q19" s="21"/>
      <c r="R19" s="21"/>
      <c r="S19" s="21"/>
      <c r="T19" s="22"/>
    </row>
    <row r="20" spans="1:20" x14ac:dyDescent="0.3">
      <c r="A20" s="61"/>
      <c r="B20" s="32"/>
      <c r="C20" s="32">
        <v>1</v>
      </c>
      <c r="D20" s="7"/>
      <c r="E20" s="10"/>
      <c r="F20" s="7">
        <v>70000000</v>
      </c>
      <c r="G20">
        <v>30000000</v>
      </c>
      <c r="H20">
        <v>6000000</v>
      </c>
      <c r="I20" t="s">
        <v>44</v>
      </c>
      <c r="J20" t="s">
        <v>34</v>
      </c>
      <c r="K20" s="9">
        <v>0.01</v>
      </c>
      <c r="L20" s="10">
        <v>100000000</v>
      </c>
      <c r="M20" s="8">
        <v>1</v>
      </c>
      <c r="N20" s="8" t="s">
        <v>16</v>
      </c>
      <c r="O20" s="8"/>
      <c r="P20">
        <v>75000000</v>
      </c>
      <c r="Q20">
        <v>25000000</v>
      </c>
      <c r="R20" s="9">
        <v>1</v>
      </c>
      <c r="S20" s="11" t="s">
        <v>26</v>
      </c>
      <c r="T20" s="12" t="s">
        <v>26</v>
      </c>
    </row>
    <row r="21" spans="1:20" x14ac:dyDescent="0.3">
      <c r="A21" s="61"/>
      <c r="B21" s="32"/>
      <c r="C21" s="32"/>
      <c r="D21" s="7"/>
      <c r="E21" s="10"/>
      <c r="F21" s="7"/>
      <c r="K21" s="9"/>
      <c r="L21" s="10"/>
      <c r="M21" s="8">
        <v>3</v>
      </c>
      <c r="N21" s="8" t="s">
        <v>35</v>
      </c>
      <c r="O21" s="8">
        <v>1</v>
      </c>
      <c r="P21">
        <v>0</v>
      </c>
      <c r="Q21" s="11" t="s">
        <v>26</v>
      </c>
      <c r="R21" s="9">
        <v>0.2</v>
      </c>
      <c r="S21" s="11"/>
      <c r="T21" s="78">
        <f>$T$12</f>
        <v>60000000</v>
      </c>
    </row>
    <row r="22" spans="1:20" x14ac:dyDescent="0.3">
      <c r="A22" s="61"/>
      <c r="B22" s="32"/>
      <c r="C22" s="32"/>
      <c r="D22" s="7"/>
      <c r="E22" s="10"/>
      <c r="F22" s="7"/>
      <c r="K22" s="9"/>
      <c r="L22" s="10"/>
      <c r="M22" s="8">
        <v>3</v>
      </c>
      <c r="N22" s="8" t="s">
        <v>35</v>
      </c>
      <c r="O22" s="8">
        <v>2</v>
      </c>
      <c r="P22">
        <v>0</v>
      </c>
      <c r="Q22" s="11" t="s">
        <v>26</v>
      </c>
      <c r="R22" s="9">
        <v>0.6</v>
      </c>
      <c r="S22" s="11"/>
      <c r="T22" s="78">
        <f>$T$13</f>
        <v>60000000</v>
      </c>
    </row>
    <row r="23" spans="1:20" x14ac:dyDescent="0.3">
      <c r="A23" s="61"/>
      <c r="B23" s="32"/>
      <c r="C23" s="32">
        <v>2</v>
      </c>
      <c r="D23" s="7"/>
      <c r="E23" s="10"/>
      <c r="F23" s="7">
        <v>21000000</v>
      </c>
      <c r="G23">
        <v>9000000</v>
      </c>
      <c r="H23">
        <v>0</v>
      </c>
      <c r="I23" t="s">
        <v>44</v>
      </c>
      <c r="J23" t="s">
        <v>34</v>
      </c>
      <c r="K23" s="9">
        <v>0.05</v>
      </c>
      <c r="L23" s="10">
        <f>SUM(F23:H23)*(1-K23)</f>
        <v>28500000</v>
      </c>
      <c r="M23" s="8">
        <v>3</v>
      </c>
      <c r="N23" s="8" t="s">
        <v>35</v>
      </c>
      <c r="O23" s="8">
        <v>1</v>
      </c>
      <c r="P23">
        <v>0</v>
      </c>
      <c r="Q23" s="11" t="s">
        <v>26</v>
      </c>
      <c r="R23" s="9">
        <v>0.4</v>
      </c>
      <c r="S23" s="11"/>
      <c r="T23" s="78">
        <f>$T$12</f>
        <v>60000000</v>
      </c>
    </row>
    <row r="24" spans="1:20" x14ac:dyDescent="0.3">
      <c r="A24" s="61"/>
      <c r="B24" s="32"/>
      <c r="C24" s="32">
        <v>3</v>
      </c>
      <c r="D24" s="7"/>
      <c r="E24" s="10"/>
      <c r="F24" s="7">
        <v>557576</v>
      </c>
      <c r="G24">
        <v>200000</v>
      </c>
      <c r="H24">
        <v>0</v>
      </c>
      <c r="I24" t="s">
        <v>44</v>
      </c>
      <c r="J24" t="s">
        <v>34</v>
      </c>
      <c r="K24" s="9">
        <v>0.01</v>
      </c>
      <c r="L24" s="39">
        <f>SUM(F24:H24)*(1-K24)</f>
        <v>750000.24</v>
      </c>
      <c r="M24" s="8">
        <v>1</v>
      </c>
      <c r="N24" s="8" t="s">
        <v>16</v>
      </c>
      <c r="O24" s="8"/>
      <c r="P24">
        <v>575000</v>
      </c>
      <c r="Q24">
        <v>175000</v>
      </c>
      <c r="R24" s="9">
        <v>1</v>
      </c>
      <c r="S24" s="11" t="s">
        <v>26</v>
      </c>
      <c r="T24" s="12" t="s">
        <v>26</v>
      </c>
    </row>
    <row r="25" spans="1:20" x14ac:dyDescent="0.3">
      <c r="A25" s="61"/>
      <c r="B25" s="32"/>
      <c r="C25" s="32"/>
      <c r="D25" s="7"/>
      <c r="E25" s="10"/>
      <c r="F25" s="7"/>
      <c r="K25" s="9"/>
      <c r="L25" s="10"/>
      <c r="M25" s="8">
        <v>3</v>
      </c>
      <c r="N25" s="8" t="s">
        <v>35</v>
      </c>
      <c r="O25" s="8">
        <v>1</v>
      </c>
      <c r="P25">
        <v>0</v>
      </c>
      <c r="Q25" s="11" t="s">
        <v>26</v>
      </c>
      <c r="R25" s="9">
        <v>0.2</v>
      </c>
      <c r="S25" s="11"/>
      <c r="T25" s="78">
        <f>$T$12</f>
        <v>60000000</v>
      </c>
    </row>
    <row r="26" spans="1:20" x14ac:dyDescent="0.3">
      <c r="A26" s="61"/>
      <c r="B26" s="32"/>
      <c r="C26" s="32"/>
      <c r="D26" s="7"/>
      <c r="E26" s="10"/>
      <c r="F26" s="7"/>
      <c r="K26" s="9"/>
      <c r="L26" s="10"/>
      <c r="M26" s="8">
        <v>3</v>
      </c>
      <c r="N26" s="8" t="s">
        <v>35</v>
      </c>
      <c r="O26" s="8">
        <v>2</v>
      </c>
      <c r="P26">
        <v>0</v>
      </c>
      <c r="Q26" s="11" t="s">
        <v>26</v>
      </c>
      <c r="R26" s="9">
        <v>0.6</v>
      </c>
      <c r="S26" s="11"/>
      <c r="T26" s="78">
        <f>$T$13</f>
        <v>60000000</v>
      </c>
    </row>
    <row r="27" spans="1:20" x14ac:dyDescent="0.3">
      <c r="A27" s="61"/>
      <c r="B27" s="32"/>
      <c r="C27" s="32">
        <v>4</v>
      </c>
      <c r="D27" s="7"/>
      <c r="E27" s="10"/>
      <c r="F27" s="7">
        <v>15000000</v>
      </c>
      <c r="G27">
        <v>6000000</v>
      </c>
      <c r="H27">
        <v>0</v>
      </c>
      <c r="I27" t="s">
        <v>44</v>
      </c>
      <c r="J27" t="s">
        <v>34</v>
      </c>
      <c r="K27" s="15">
        <f>1000000/SUM(F27:G27)</f>
        <v>4.7619047619047616E-2</v>
      </c>
      <c r="L27" s="10">
        <f>SUM(F27:H27)*(1-K27)</f>
        <v>20000000</v>
      </c>
      <c r="M27" s="8">
        <v>1</v>
      </c>
      <c r="N27" s="8" t="s">
        <v>16</v>
      </c>
      <c r="O27" s="8"/>
      <c r="P27">
        <v>15000000</v>
      </c>
      <c r="Q27">
        <v>5000000</v>
      </c>
      <c r="R27" s="9">
        <v>1</v>
      </c>
      <c r="S27" s="11" t="s">
        <v>26</v>
      </c>
      <c r="T27" s="12" t="s">
        <v>26</v>
      </c>
    </row>
    <row r="28" spans="1:20" x14ac:dyDescent="0.3">
      <c r="A28" s="60"/>
      <c r="B28" s="32"/>
      <c r="C28" s="32"/>
      <c r="D28" s="7"/>
      <c r="E28" s="10"/>
      <c r="F28" s="7"/>
      <c r="L28" s="10"/>
      <c r="M28" s="8">
        <v>3</v>
      </c>
      <c r="N28" s="8" t="s">
        <v>35</v>
      </c>
      <c r="O28" s="8">
        <v>1</v>
      </c>
      <c r="P28">
        <v>0</v>
      </c>
      <c r="Q28" s="11" t="s">
        <v>26</v>
      </c>
      <c r="R28" s="9">
        <v>0.3</v>
      </c>
      <c r="S28" s="11"/>
      <c r="T28" s="78">
        <f>$T$12</f>
        <v>60000000</v>
      </c>
    </row>
    <row r="29" spans="1:20" x14ac:dyDescent="0.3">
      <c r="A29" s="66"/>
      <c r="B29" s="63"/>
      <c r="C29" s="63"/>
      <c r="D29" s="16"/>
      <c r="E29" s="14"/>
      <c r="F29" s="16"/>
      <c r="G29" s="13"/>
      <c r="H29" s="13"/>
      <c r="I29" s="13"/>
      <c r="J29" s="13"/>
      <c r="K29" s="13"/>
      <c r="L29" s="14"/>
      <c r="M29" s="17">
        <v>3</v>
      </c>
      <c r="N29" s="17" t="s">
        <v>35</v>
      </c>
      <c r="O29" s="17">
        <v>2</v>
      </c>
      <c r="P29" s="13">
        <v>0</v>
      </c>
      <c r="Q29" s="19" t="s">
        <v>26</v>
      </c>
      <c r="R29" s="18">
        <v>0.3</v>
      </c>
      <c r="S29" s="19"/>
      <c r="T29" s="79">
        <f>$T$13</f>
        <v>60000000</v>
      </c>
    </row>
    <row r="30" spans="1:20" x14ac:dyDescent="0.3">
      <c r="A30" s="64"/>
      <c r="B30" s="65">
        <v>789</v>
      </c>
      <c r="C30" s="65"/>
      <c r="D30" s="20" t="s">
        <v>27</v>
      </c>
      <c r="E30" s="27">
        <v>1</v>
      </c>
      <c r="F30" s="20"/>
      <c r="G30" s="21"/>
      <c r="H30" s="21"/>
      <c r="I30" s="21"/>
      <c r="J30" s="21"/>
      <c r="K30" s="21"/>
      <c r="L30" s="22"/>
      <c r="M30" s="21"/>
      <c r="N30" s="21"/>
      <c r="O30" s="21"/>
      <c r="P30" s="21"/>
      <c r="Q30" s="21"/>
      <c r="R30" s="21"/>
      <c r="S30" s="21"/>
      <c r="T30" s="22"/>
    </row>
    <row r="31" spans="1:20" x14ac:dyDescent="0.3">
      <c r="A31" s="61"/>
      <c r="B31" s="32"/>
      <c r="C31" s="32" t="s">
        <v>80</v>
      </c>
      <c r="D31" s="7"/>
      <c r="E31" s="10"/>
      <c r="F31" s="7">
        <v>60000000</v>
      </c>
      <c r="G31">
        <v>15000000</v>
      </c>
      <c r="H31">
        <v>5000000</v>
      </c>
      <c r="I31" t="s">
        <v>82</v>
      </c>
      <c r="J31" t="s">
        <v>34</v>
      </c>
      <c r="K31" s="9">
        <v>0.01</v>
      </c>
      <c r="L31" s="10">
        <v>80000000</v>
      </c>
      <c r="M31" s="8">
        <v>3</v>
      </c>
      <c r="N31" s="8" t="s">
        <v>35</v>
      </c>
      <c r="O31" s="8">
        <v>1</v>
      </c>
      <c r="P31">
        <v>0</v>
      </c>
      <c r="Q31" s="11" t="s">
        <v>26</v>
      </c>
      <c r="R31" s="9">
        <v>0.25</v>
      </c>
      <c r="S31" s="11"/>
      <c r="T31" s="78">
        <f>$T$12</f>
        <v>60000000</v>
      </c>
    </row>
    <row r="32" spans="1:20" x14ac:dyDescent="0.3">
      <c r="A32" s="61"/>
      <c r="B32" s="32"/>
      <c r="C32" s="32"/>
      <c r="D32" s="7"/>
      <c r="E32" s="10"/>
      <c r="F32" s="7"/>
      <c r="K32" s="9"/>
      <c r="L32" s="10"/>
      <c r="M32" s="8">
        <v>3</v>
      </c>
      <c r="N32" s="8" t="s">
        <v>35</v>
      </c>
      <c r="O32" s="8">
        <v>2</v>
      </c>
      <c r="P32">
        <v>0</v>
      </c>
      <c r="Q32" s="11" t="s">
        <v>26</v>
      </c>
      <c r="R32" s="9">
        <v>0.5</v>
      </c>
      <c r="S32" s="11"/>
      <c r="T32" s="78">
        <f>$T$13</f>
        <v>60000000</v>
      </c>
    </row>
    <row r="33" spans="1:20" x14ac:dyDescent="0.3">
      <c r="A33" s="62"/>
      <c r="B33" s="63"/>
      <c r="C33" s="63" t="s">
        <v>81</v>
      </c>
      <c r="D33" s="16"/>
      <c r="E33" s="14"/>
      <c r="F33" s="16">
        <v>20000000</v>
      </c>
      <c r="G33" s="13">
        <v>10000000</v>
      </c>
      <c r="H33" s="13">
        <v>2000000</v>
      </c>
      <c r="I33" s="13" t="s">
        <v>82</v>
      </c>
      <c r="J33" s="13" t="s">
        <v>34</v>
      </c>
      <c r="K33" s="18">
        <v>0.01</v>
      </c>
      <c r="L33" s="14">
        <v>32000000</v>
      </c>
      <c r="M33" s="17">
        <v>3</v>
      </c>
      <c r="N33" s="17" t="s">
        <v>35</v>
      </c>
      <c r="O33" s="17">
        <v>1</v>
      </c>
      <c r="P33" s="13">
        <v>0</v>
      </c>
      <c r="Q33" s="19" t="s">
        <v>26</v>
      </c>
      <c r="R33" s="67">
        <v>0.375</v>
      </c>
      <c r="S33" s="19"/>
      <c r="T33" s="79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6"/>
  <sheetViews>
    <sheetView zoomScale="76" zoomScaleNormal="76" workbookViewId="0">
      <pane xSplit="4" ySplit="7" topLeftCell="E131" activePane="bottomRight" state="frozen"/>
      <selection pane="topRight" activeCell="E1" sqref="E1"/>
      <selection pane="bottomLeft" activeCell="A5" sqref="A5"/>
      <selection pane="bottomRight" activeCell="G46" sqref="G45:H46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86"/>
    </row>
    <row r="2" spans="1:21" ht="21" x14ac:dyDescent="0.4">
      <c r="A2" s="80" t="s">
        <v>86</v>
      </c>
    </row>
    <row r="3" spans="1:21" ht="18" x14ac:dyDescent="0.35">
      <c r="A3" s="81" t="s">
        <v>84</v>
      </c>
    </row>
    <row r="4" spans="1:21" x14ac:dyDescent="0.3">
      <c r="D4" s="31"/>
      <c r="U4" s="31"/>
    </row>
    <row r="5" spans="1:21" x14ac:dyDescent="0.3">
      <c r="D5" s="31" t="s">
        <v>17</v>
      </c>
      <c r="U5" s="31" t="s">
        <v>43</v>
      </c>
    </row>
    <row r="6" spans="1:21" x14ac:dyDescent="0.3">
      <c r="D6" s="8" t="s">
        <v>1</v>
      </c>
      <c r="I6" s="31" t="s">
        <v>41</v>
      </c>
      <c r="O6" s="31" t="s">
        <v>42</v>
      </c>
      <c r="S6" s="31" t="s">
        <v>83</v>
      </c>
    </row>
    <row r="7" spans="1:21" x14ac:dyDescent="0.3">
      <c r="D7" s="8" t="s">
        <v>2</v>
      </c>
      <c r="E7" s="32" t="s">
        <v>4</v>
      </c>
      <c r="F7" s="32" t="s">
        <v>5</v>
      </c>
      <c r="G7" s="32" t="s">
        <v>6</v>
      </c>
      <c r="H7" s="32" t="s">
        <v>10</v>
      </c>
      <c r="K7" s="32">
        <v>1</v>
      </c>
      <c r="L7" s="32">
        <v>2</v>
      </c>
      <c r="M7" s="32">
        <v>3</v>
      </c>
      <c r="N7" s="32">
        <v>4</v>
      </c>
      <c r="Q7" s="32" t="s">
        <v>80</v>
      </c>
      <c r="R7" s="32" t="s">
        <v>81</v>
      </c>
    </row>
    <row r="8" spans="1:21" ht="15" customHeight="1" x14ac:dyDescent="0.3">
      <c r="A8" s="113" t="s">
        <v>46</v>
      </c>
      <c r="B8" s="114"/>
      <c r="C8" s="115"/>
      <c r="D8" s="28" t="s">
        <v>38</v>
      </c>
      <c r="E8" s="49">
        <f>'Sample Financial Terms'!$F15</f>
        <v>775000000</v>
      </c>
      <c r="F8" s="49">
        <f>'Sample Financial Terms'!$F16</f>
        <v>470000000</v>
      </c>
      <c r="G8" s="49">
        <f>'Sample Financial Terms'!$F17</f>
        <v>270000000</v>
      </c>
      <c r="H8" s="49">
        <f>'Sample Financial Terms'!$F18</f>
        <v>85000000</v>
      </c>
      <c r="I8" s="34">
        <f>SUM(E8:H8)</f>
        <v>1600000000</v>
      </c>
      <c r="K8" s="49">
        <f>'Sample Financial Terms'!$F20</f>
        <v>70000000</v>
      </c>
      <c r="L8" s="49">
        <f>'Sample Financial Terms'!$F23</f>
        <v>21000000</v>
      </c>
      <c r="M8" s="49">
        <f>'Sample Financial Terms'!$F24</f>
        <v>557576</v>
      </c>
      <c r="N8" s="49">
        <f>'Sample Financial Terms'!$F27</f>
        <v>15000000</v>
      </c>
      <c r="O8" s="34">
        <f>SUM(K8:N8)</f>
        <v>106557576</v>
      </c>
      <c r="Q8" s="49">
        <f>'Sample Financial Terms'!$F31</f>
        <v>60000000</v>
      </c>
      <c r="R8" s="49">
        <f>'Sample Financial Terms'!$F33</f>
        <v>20000000</v>
      </c>
      <c r="S8" s="34">
        <f>SUM(Q8:R8)</f>
        <v>80000000</v>
      </c>
      <c r="U8" s="34">
        <f>I8+O8+S8</f>
        <v>1786557576</v>
      </c>
    </row>
    <row r="9" spans="1:21" x14ac:dyDescent="0.3">
      <c r="A9" s="116"/>
      <c r="B9" s="117"/>
      <c r="C9" s="118"/>
      <c r="D9" s="28" t="s">
        <v>39</v>
      </c>
      <c r="E9" s="49">
        <f>'Sample Financial Terms'!$G15</f>
        <v>125000000</v>
      </c>
      <c r="F9" s="49">
        <f>'Sample Financial Terms'!$G16</f>
        <v>130000000</v>
      </c>
      <c r="G9" s="49">
        <f>'Sample Financial Terms'!$G17</f>
        <v>60000000</v>
      </c>
      <c r="H9" s="49">
        <f>'Sample Financial Terms'!$G18</f>
        <v>10000000</v>
      </c>
      <c r="I9" s="34">
        <f t="shared" ref="I9:I19" si="0">SUM(E9:H9)</f>
        <v>325000000</v>
      </c>
      <c r="K9" s="49">
        <f>'Sample Financial Terms'!$G20</f>
        <v>30000000</v>
      </c>
      <c r="L9" s="49">
        <f>'Sample Financial Terms'!$G23</f>
        <v>9000000</v>
      </c>
      <c r="M9" s="49">
        <f>'Sample Financial Terms'!$G24</f>
        <v>200000</v>
      </c>
      <c r="N9" s="49">
        <f>'Sample Financial Terms'!$G27</f>
        <v>6000000</v>
      </c>
      <c r="O9" s="34">
        <f t="shared" ref="O9:O11" si="1">SUM(K9:N9)</f>
        <v>45200000</v>
      </c>
      <c r="Q9" s="49">
        <f>'Sample Financial Terms'!$G31</f>
        <v>15000000</v>
      </c>
      <c r="R9" s="49">
        <f>'Sample Financial Terms'!$G33</f>
        <v>10000000</v>
      </c>
      <c r="S9" s="34">
        <f>SUM(Q9:R9)</f>
        <v>25000000</v>
      </c>
      <c r="U9" s="34">
        <f t="shared" ref="U9:U11" si="2">I9+O9+S9</f>
        <v>395200000</v>
      </c>
    </row>
    <row r="10" spans="1:21" x14ac:dyDescent="0.3">
      <c r="A10" s="116"/>
      <c r="B10" s="117"/>
      <c r="C10" s="118"/>
      <c r="D10" s="28" t="s">
        <v>40</v>
      </c>
      <c r="E10" s="49">
        <f>'Sample Financial Terms'!$H15</f>
        <v>2500000</v>
      </c>
      <c r="F10" s="49">
        <f>'Sample Financial Terms'!$H16</f>
        <v>1000000</v>
      </c>
      <c r="G10" s="49">
        <f>'Sample Financial Terms'!$H17</f>
        <v>500000</v>
      </c>
      <c r="H10" s="49">
        <f>'Sample Financial Terms'!$H18</f>
        <v>1000000</v>
      </c>
      <c r="I10" s="34">
        <f t="shared" si="0"/>
        <v>5000000</v>
      </c>
      <c r="K10" s="49">
        <f>'Sample Financial Terms'!$H20</f>
        <v>6000000</v>
      </c>
      <c r="L10" s="49">
        <f>'Sample Financial Terms'!$H23</f>
        <v>0</v>
      </c>
      <c r="M10" s="49">
        <f>'Sample Financial Terms'!$H24</f>
        <v>0</v>
      </c>
      <c r="N10" s="49">
        <f>'Sample Financial Terms'!$H27</f>
        <v>0</v>
      </c>
      <c r="O10" s="34">
        <f t="shared" si="1"/>
        <v>6000000</v>
      </c>
      <c r="Q10" s="49">
        <f>'Sample Financial Terms'!$H31</f>
        <v>5000000</v>
      </c>
      <c r="R10" s="49">
        <f>'Sample Financial Terms'!$H33</f>
        <v>2000000</v>
      </c>
      <c r="S10" s="34">
        <f>SUM(Q10:R10)</f>
        <v>7000000</v>
      </c>
      <c r="U10" s="34">
        <f t="shared" si="2"/>
        <v>18000000</v>
      </c>
    </row>
    <row r="11" spans="1:21" x14ac:dyDescent="0.3">
      <c r="A11" s="119"/>
      <c r="B11" s="120"/>
      <c r="C11" s="121"/>
      <c r="D11" s="8" t="s">
        <v>37</v>
      </c>
      <c r="E11" s="34">
        <f>SUM(E8:E10)</f>
        <v>902500000</v>
      </c>
      <c r="F11" s="34">
        <f>SUM(F8:F10)</f>
        <v>601000000</v>
      </c>
      <c r="G11" s="34">
        <f>SUM(G8:G10)</f>
        <v>330500000</v>
      </c>
      <c r="H11" s="34">
        <f>SUM(H8:H10)</f>
        <v>96000000</v>
      </c>
      <c r="I11" s="34">
        <f t="shared" si="0"/>
        <v>1930000000</v>
      </c>
      <c r="K11" s="34">
        <f t="shared" ref="K11:N11" si="3">SUM(K8:K10)</f>
        <v>106000000</v>
      </c>
      <c r="L11" s="34">
        <f t="shared" si="3"/>
        <v>30000000</v>
      </c>
      <c r="M11" s="34">
        <f t="shared" si="3"/>
        <v>757576</v>
      </c>
      <c r="N11" s="34">
        <f t="shared" si="3"/>
        <v>21000000</v>
      </c>
      <c r="O11" s="34">
        <f t="shared" si="1"/>
        <v>157757576</v>
      </c>
      <c r="Q11" s="34">
        <f t="shared" ref="Q11" si="4">SUM(Q8:Q10)</f>
        <v>80000000</v>
      </c>
      <c r="R11" s="34">
        <f t="shared" ref="R11" si="5">SUM(R8:R10)</f>
        <v>32000000</v>
      </c>
      <c r="S11" s="34">
        <f>SUM(Q11:R11)</f>
        <v>112000000</v>
      </c>
      <c r="U11" s="34">
        <f t="shared" si="2"/>
        <v>2199757576</v>
      </c>
    </row>
    <row r="12" spans="1:21" x14ac:dyDescent="0.3">
      <c r="D12" s="8"/>
      <c r="E12" s="34"/>
    </row>
    <row r="13" spans="1:21" ht="15" customHeight="1" x14ac:dyDescent="0.3">
      <c r="A13" s="112" t="s">
        <v>47</v>
      </c>
      <c r="B13" s="112" t="s">
        <v>48</v>
      </c>
      <c r="C13" s="112"/>
      <c r="D13" s="28" t="s">
        <v>49</v>
      </c>
      <c r="E13" s="82">
        <v>1</v>
      </c>
      <c r="F13" s="48">
        <f>$E$13</f>
        <v>1</v>
      </c>
      <c r="G13" s="48">
        <f t="shared" ref="F13:H15" si="6">$E$13</f>
        <v>1</v>
      </c>
      <c r="H13" s="48">
        <f t="shared" si="6"/>
        <v>1</v>
      </c>
      <c r="K13" s="82">
        <v>1</v>
      </c>
      <c r="L13" s="48">
        <f>$K$13</f>
        <v>1</v>
      </c>
      <c r="M13" s="48">
        <f t="shared" ref="M13:N13" si="7">$K$13</f>
        <v>1</v>
      </c>
      <c r="N13" s="48">
        <f t="shared" si="7"/>
        <v>1</v>
      </c>
      <c r="Q13" s="82">
        <v>1</v>
      </c>
      <c r="R13" s="48">
        <f>$Q$13</f>
        <v>1</v>
      </c>
    </row>
    <row r="14" spans="1:21" ht="15" customHeight="1" x14ac:dyDescent="0.3">
      <c r="A14" s="112"/>
      <c r="B14" s="112"/>
      <c r="C14" s="112"/>
      <c r="D14" s="28" t="s">
        <v>50</v>
      </c>
      <c r="E14" s="48">
        <f>$E$13</f>
        <v>1</v>
      </c>
      <c r="F14" s="48">
        <f t="shared" si="6"/>
        <v>1</v>
      </c>
      <c r="G14" s="48">
        <f t="shared" si="6"/>
        <v>1</v>
      </c>
      <c r="H14" s="48">
        <f t="shared" si="6"/>
        <v>1</v>
      </c>
      <c r="I14" s="34"/>
      <c r="K14" s="48">
        <f t="shared" ref="K14:N14" si="8">$K$13</f>
        <v>1</v>
      </c>
      <c r="L14" s="48">
        <f t="shared" si="8"/>
        <v>1</v>
      </c>
      <c r="M14" s="48">
        <f t="shared" si="8"/>
        <v>1</v>
      </c>
      <c r="N14" s="48">
        <f t="shared" si="8"/>
        <v>1</v>
      </c>
      <c r="O14" s="34"/>
      <c r="Q14" s="48">
        <f>$Q$13</f>
        <v>1</v>
      </c>
      <c r="R14" s="48">
        <f>$Q$13</f>
        <v>1</v>
      </c>
      <c r="S14" s="34"/>
      <c r="U14" s="34"/>
    </row>
    <row r="15" spans="1:21" ht="15" customHeight="1" x14ac:dyDescent="0.3">
      <c r="A15" s="112"/>
      <c r="B15" s="112"/>
      <c r="C15" s="112"/>
      <c r="D15" s="28" t="s">
        <v>51</v>
      </c>
      <c r="E15" s="48">
        <f>$E$13</f>
        <v>1</v>
      </c>
      <c r="F15" s="48">
        <f t="shared" si="6"/>
        <v>1</v>
      </c>
      <c r="G15" s="48">
        <f t="shared" si="6"/>
        <v>1</v>
      </c>
      <c r="H15" s="48">
        <f t="shared" si="6"/>
        <v>1</v>
      </c>
      <c r="I15" s="34"/>
      <c r="K15" s="48">
        <f>$K$13</f>
        <v>1</v>
      </c>
      <c r="L15" s="48">
        <f t="shared" ref="L15:N15" si="9">$K$13</f>
        <v>1</v>
      </c>
      <c r="M15" s="48">
        <f t="shared" si="9"/>
        <v>1</v>
      </c>
      <c r="N15" s="48">
        <f t="shared" si="9"/>
        <v>1</v>
      </c>
      <c r="O15" s="34"/>
      <c r="Q15" s="48">
        <f>$Q$13</f>
        <v>1</v>
      </c>
      <c r="R15" s="48">
        <f>$Q$13</f>
        <v>1</v>
      </c>
      <c r="S15" s="34"/>
      <c r="U15" s="34"/>
    </row>
    <row r="16" spans="1:21" ht="15" customHeight="1" x14ac:dyDescent="0.3">
      <c r="A16" s="112"/>
      <c r="B16" s="113" t="s">
        <v>52</v>
      </c>
      <c r="C16" s="115"/>
      <c r="D16" s="28" t="s">
        <v>38</v>
      </c>
      <c r="E16" s="33">
        <f t="shared" ref="E16:H18" si="10">E8*E13</f>
        <v>775000000</v>
      </c>
      <c r="F16" s="33">
        <f t="shared" si="10"/>
        <v>470000000</v>
      </c>
      <c r="G16" s="33">
        <f t="shared" si="10"/>
        <v>270000000</v>
      </c>
      <c r="H16" s="33">
        <f t="shared" si="10"/>
        <v>85000000</v>
      </c>
      <c r="I16" s="34">
        <f>SUM(E16:H16)</f>
        <v>1600000000</v>
      </c>
      <c r="K16" s="33">
        <f t="shared" ref="K16:N18" si="11">K8*K13</f>
        <v>70000000</v>
      </c>
      <c r="L16" s="33">
        <f t="shared" si="11"/>
        <v>21000000</v>
      </c>
      <c r="M16" s="33">
        <f t="shared" si="11"/>
        <v>557576</v>
      </c>
      <c r="N16" s="33">
        <f t="shared" si="11"/>
        <v>15000000</v>
      </c>
      <c r="O16" s="34">
        <f>SUM(K16:N16)</f>
        <v>106557576</v>
      </c>
      <c r="Q16" s="33">
        <f t="shared" ref="Q16:R18" si="12">Q8*Q13</f>
        <v>60000000</v>
      </c>
      <c r="R16" s="33">
        <f t="shared" si="12"/>
        <v>20000000</v>
      </c>
      <c r="S16" s="34">
        <f>SUM(Q16:R16)</f>
        <v>80000000</v>
      </c>
      <c r="U16" s="34">
        <f t="shared" ref="U16:U19" si="13">I16+O16+S16</f>
        <v>1786557576</v>
      </c>
    </row>
    <row r="17" spans="1:21" ht="15" customHeight="1" x14ac:dyDescent="0.3">
      <c r="A17" s="112"/>
      <c r="B17" s="116"/>
      <c r="C17" s="118"/>
      <c r="D17" s="28" t="s">
        <v>39</v>
      </c>
      <c r="E17" s="33">
        <f t="shared" si="10"/>
        <v>125000000</v>
      </c>
      <c r="F17" s="33">
        <f t="shared" si="10"/>
        <v>130000000</v>
      </c>
      <c r="G17" s="33">
        <f t="shared" si="10"/>
        <v>60000000</v>
      </c>
      <c r="H17" s="33">
        <f t="shared" si="10"/>
        <v>10000000</v>
      </c>
      <c r="I17" s="34">
        <f t="shared" si="0"/>
        <v>325000000</v>
      </c>
      <c r="K17" s="33">
        <f t="shared" si="11"/>
        <v>30000000</v>
      </c>
      <c r="L17" s="33">
        <f t="shared" si="11"/>
        <v>9000000</v>
      </c>
      <c r="M17" s="33">
        <f t="shared" si="11"/>
        <v>200000</v>
      </c>
      <c r="N17" s="33">
        <f t="shared" si="11"/>
        <v>6000000</v>
      </c>
      <c r="O17" s="34">
        <f t="shared" ref="O17:O19" si="14">SUM(K17:N17)</f>
        <v>45200000</v>
      </c>
      <c r="Q17" s="33">
        <f t="shared" si="12"/>
        <v>15000000</v>
      </c>
      <c r="R17" s="33">
        <f t="shared" si="12"/>
        <v>10000000</v>
      </c>
      <c r="S17" s="34">
        <f>SUM(Q17:R17)</f>
        <v>25000000</v>
      </c>
      <c r="U17" s="34">
        <f t="shared" si="13"/>
        <v>395200000</v>
      </c>
    </row>
    <row r="18" spans="1:21" x14ac:dyDescent="0.3">
      <c r="A18" s="112"/>
      <c r="B18" s="116"/>
      <c r="C18" s="118"/>
      <c r="D18" s="28" t="s">
        <v>40</v>
      </c>
      <c r="E18" s="33">
        <f t="shared" si="10"/>
        <v>2500000</v>
      </c>
      <c r="F18" s="33">
        <f t="shared" si="10"/>
        <v>1000000</v>
      </c>
      <c r="G18" s="33">
        <f t="shared" si="10"/>
        <v>500000</v>
      </c>
      <c r="H18" s="33">
        <f t="shared" si="10"/>
        <v>1000000</v>
      </c>
      <c r="I18" s="34">
        <f t="shared" si="0"/>
        <v>5000000</v>
      </c>
      <c r="K18" s="33">
        <f t="shared" si="11"/>
        <v>6000000</v>
      </c>
      <c r="L18" s="33">
        <f t="shared" si="11"/>
        <v>0</v>
      </c>
      <c r="M18" s="33">
        <f t="shared" si="11"/>
        <v>0</v>
      </c>
      <c r="N18" s="33">
        <f t="shared" si="11"/>
        <v>0</v>
      </c>
      <c r="O18" s="34">
        <f t="shared" si="14"/>
        <v>6000000</v>
      </c>
      <c r="Q18" s="33">
        <f t="shared" si="12"/>
        <v>5000000</v>
      </c>
      <c r="R18" s="33">
        <f t="shared" si="12"/>
        <v>2000000</v>
      </c>
      <c r="S18" s="34">
        <f>SUM(Q18:R18)</f>
        <v>7000000</v>
      </c>
      <c r="U18" s="34">
        <f t="shared" si="13"/>
        <v>18000000</v>
      </c>
    </row>
    <row r="19" spans="1:21" x14ac:dyDescent="0.3">
      <c r="A19" s="112"/>
      <c r="B19" s="119"/>
      <c r="C19" s="121"/>
      <c r="D19" s="29" t="s">
        <v>47</v>
      </c>
      <c r="E19" s="34">
        <f>SUM(E16:E18)</f>
        <v>902500000</v>
      </c>
      <c r="F19" s="34">
        <f>SUM(F16:F18)</f>
        <v>601000000</v>
      </c>
      <c r="G19" s="34">
        <f>SUM(G16:G18)</f>
        <v>330500000</v>
      </c>
      <c r="H19" s="34">
        <f>SUM(H16:H18)</f>
        <v>96000000</v>
      </c>
      <c r="I19" s="34">
        <f t="shared" si="0"/>
        <v>1930000000</v>
      </c>
      <c r="K19" s="34">
        <f>SUM(K16:K18)</f>
        <v>106000000</v>
      </c>
      <c r="L19" s="34">
        <f>SUM(L16:L18)</f>
        <v>30000000</v>
      </c>
      <c r="M19" s="34">
        <f>SUM(M16:M18)</f>
        <v>757576</v>
      </c>
      <c r="N19" s="34">
        <f>SUM(N16:N18)</f>
        <v>21000000</v>
      </c>
      <c r="O19" s="34">
        <f t="shared" si="14"/>
        <v>157757576</v>
      </c>
      <c r="Q19" s="34">
        <f>SUM(Q16:Q18)</f>
        <v>80000000</v>
      </c>
      <c r="R19" s="34">
        <f>SUM(R16:R18)</f>
        <v>32000000</v>
      </c>
      <c r="S19" s="34">
        <f>SUM(Q19:R19)</f>
        <v>112000000</v>
      </c>
      <c r="U19" s="34">
        <f t="shared" si="13"/>
        <v>2199757576</v>
      </c>
    </row>
    <row r="20" spans="1:21" x14ac:dyDescent="0.3">
      <c r="E20" s="93">
        <f>E19/$U19</f>
        <v>0.41027248177096404</v>
      </c>
      <c r="F20" s="92">
        <f t="shared" ref="F20:H20" si="15">F19/$U19</f>
        <v>0.27321192414886358</v>
      </c>
      <c r="G20" s="92">
        <f t="shared" si="15"/>
        <v>0.15024382850449153</v>
      </c>
      <c r="H20" s="92">
        <f t="shared" si="15"/>
        <v>4.3641172576191184E-2</v>
      </c>
      <c r="K20" s="93">
        <f t="shared" ref="K20:N20" si="16">K19/$U19</f>
        <v>4.8187128052877767E-2</v>
      </c>
      <c r="L20" s="93">
        <f t="shared" si="16"/>
        <v>1.3637866430059745E-2</v>
      </c>
      <c r="M20" s="93">
        <f t="shared" si="16"/>
        <v>3.443906766206314E-4</v>
      </c>
      <c r="N20" s="93">
        <f t="shared" si="16"/>
        <v>9.5465065010418224E-3</v>
      </c>
      <c r="O20" s="95"/>
      <c r="P20" s="95"/>
      <c r="Q20" s="93">
        <f t="shared" ref="Q20:R20" si="17">Q19/$U19</f>
        <v>3.6367643813492653E-2</v>
      </c>
      <c r="R20" s="93">
        <f t="shared" si="17"/>
        <v>1.4547057525397063E-2</v>
      </c>
    </row>
    <row r="21" spans="1:21" x14ac:dyDescent="0.3">
      <c r="K21" s="33"/>
    </row>
    <row r="22" spans="1:21" ht="15" customHeight="1" x14ac:dyDescent="0.3">
      <c r="A22" s="112" t="s">
        <v>45</v>
      </c>
      <c r="B22" s="112" t="s">
        <v>54</v>
      </c>
      <c r="C22" s="109" t="s">
        <v>56</v>
      </c>
      <c r="D22" s="8" t="s">
        <v>31</v>
      </c>
      <c r="E22" s="50" t="str">
        <f>'Sample Financial Terms'!$I15</f>
        <v>$</v>
      </c>
      <c r="F22" s="50" t="str">
        <f>'Sample Financial Terms'!$I16</f>
        <v>$</v>
      </c>
      <c r="G22" s="50" t="str">
        <f>'Sample Financial Terms'!$I17</f>
        <v>$</v>
      </c>
      <c r="H22" s="50" t="str">
        <f>'Sample Financial Terms'!$I18</f>
        <v>$</v>
      </c>
      <c r="K22" s="50" t="str">
        <f>'Sample Financial Terms'!$I20</f>
        <v>%TIV</v>
      </c>
      <c r="L22" s="50" t="str">
        <f>'Sample Financial Terms'!$I23</f>
        <v>%TIV</v>
      </c>
      <c r="M22" s="50" t="str">
        <f>'Sample Financial Terms'!$I24</f>
        <v>%TIV</v>
      </c>
      <c r="N22" s="50" t="str">
        <f>'Sample Financial Terms'!$I27</f>
        <v>%TIV</v>
      </c>
      <c r="Q22" s="50" t="str">
        <f>'Sample Financial Terms'!$I31</f>
        <v>%Loss</v>
      </c>
      <c r="R22" s="50" t="str">
        <f>'Sample Financial Terms'!$I33</f>
        <v>%Loss</v>
      </c>
    </row>
    <row r="23" spans="1:21" ht="15" customHeight="1" x14ac:dyDescent="0.3">
      <c r="A23" s="112"/>
      <c r="B23" s="112"/>
      <c r="C23" s="109"/>
      <c r="D23" s="8" t="s">
        <v>32</v>
      </c>
      <c r="E23" s="51" t="str">
        <f>'Sample Financial Terms'!$J15</f>
        <v>Bldg + Contents</v>
      </c>
      <c r="F23" s="51" t="str">
        <f>'Sample Financial Terms'!$J16</f>
        <v>Bldg + Contents</v>
      </c>
      <c r="G23" s="51" t="str">
        <f>'Sample Financial Terms'!$J17</f>
        <v>Bldg + Contents</v>
      </c>
      <c r="H23" s="51" t="str">
        <f>'Sample Financial Terms'!$J18</f>
        <v>Bldg + Contents</v>
      </c>
      <c r="K23" s="50" t="str">
        <f>'Sample Financial Terms'!$J20</f>
        <v>Site</v>
      </c>
      <c r="L23" s="50" t="str">
        <f>'Sample Financial Terms'!$J23</f>
        <v>Site</v>
      </c>
      <c r="M23" s="50" t="str">
        <f>'Sample Financial Terms'!$J24</f>
        <v>Site</v>
      </c>
      <c r="N23" s="50" t="str">
        <f>'Sample Financial Terms'!$J27</f>
        <v>Site</v>
      </c>
      <c r="Q23" s="50" t="str">
        <f>'Sample Financial Terms'!$J31</f>
        <v>Site</v>
      </c>
      <c r="R23" s="50" t="str">
        <f>'Sample Financial Terms'!$J33</f>
        <v>Site</v>
      </c>
    </row>
    <row r="24" spans="1:21" x14ac:dyDescent="0.3">
      <c r="A24" s="112"/>
      <c r="B24" s="112"/>
      <c r="C24" s="109"/>
      <c r="D24" s="8" t="s">
        <v>30</v>
      </c>
      <c r="E24" s="49">
        <f>'Sample Financial Terms'!$K15</f>
        <v>10000</v>
      </c>
      <c r="F24" s="49">
        <f>'Sample Financial Terms'!$K16</f>
        <v>10000</v>
      </c>
      <c r="G24" s="49">
        <f>'Sample Financial Terms'!$K17</f>
        <v>10000</v>
      </c>
      <c r="H24" s="49">
        <f>'Sample Financial Terms'!$K18</f>
        <v>10000</v>
      </c>
      <c r="K24" s="52">
        <f>'Sample Financial Terms'!$K20</f>
        <v>0.01</v>
      </c>
      <c r="L24" s="52">
        <f>'Sample Financial Terms'!$K23</f>
        <v>0.05</v>
      </c>
      <c r="M24" s="52">
        <f>'Sample Financial Terms'!$K24</f>
        <v>0.01</v>
      </c>
      <c r="N24" s="53">
        <f>'Sample Financial Terms'!$K27</f>
        <v>4.7619047619047616E-2</v>
      </c>
      <c r="Q24" s="52">
        <f>'Sample Financial Terms'!$K31</f>
        <v>0.01</v>
      </c>
      <c r="R24" s="53">
        <f>'Sample Financial Terms'!$K33</f>
        <v>0.01</v>
      </c>
    </row>
    <row r="25" spans="1:21" x14ac:dyDescent="0.3">
      <c r="A25" s="112"/>
      <c r="B25" s="112"/>
      <c r="C25" s="109"/>
      <c r="D25" s="30" t="s">
        <v>53</v>
      </c>
      <c r="E25" s="35">
        <f>IF(E$23="Site",MAX(0,E$19-E$24*IF(E$22="$",1,IF(E$22="%TIV",E$11,E$19))),MAX(0,SUM(E$16:E$17)-E$24*IF(E$22="$",1,IF(E$22="%TIV",SUM(E$8:E$9),SUM(E$16:E$17))))+E$18)</f>
        <v>902490000</v>
      </c>
      <c r="F25" s="35">
        <f t="shared" ref="F25:H25" si="18">IF(F$23="Site",MAX(0,F$19-F$24*IF(F$22="$",1,IF(F$22="%TIV",F$11,F$19))),MAX(0,SUM(F$16:F$17)-F$24*IF(F$22="$",1,IF(F$22="%TIV",SUM(F$8:F$9),SUM(F$16:F$17))))+F$18)</f>
        <v>600990000</v>
      </c>
      <c r="G25" s="35">
        <f t="shared" si="18"/>
        <v>330490000</v>
      </c>
      <c r="H25" s="35">
        <f t="shared" si="18"/>
        <v>95990000</v>
      </c>
      <c r="K25" s="35">
        <f>IF(K$23="Site",MAX(0,K$19-K$24*IF(K$22="$",1,IF(K$22="%TIV",K$11,K$19))),MAX(0,SUM(K$16:K$17)-K$24*IF(K$22="$",1,IF(K$22="%TIV",SUM(K$8:K$9),SUM(K$16:K$17))))+K$18)</f>
        <v>104940000</v>
      </c>
      <c r="L25" s="35">
        <f t="shared" ref="L25:N25" si="19">IF(L$23="Site",MAX(0,L$19-L$24*IF(L$22="$",1,IF(L$22="%TIV",L$11,L$19))),MAX(0,SUM(L$16:L$17)-L$24*IF(L$22="$",1,IF(L$22="%TIV",SUM(L$8:L$9),SUM(L$16:L$17))))+L$18)</f>
        <v>28500000</v>
      </c>
      <c r="M25" s="35">
        <f t="shared" si="19"/>
        <v>750000.24</v>
      </c>
      <c r="N25" s="35">
        <f t="shared" si="19"/>
        <v>20000000</v>
      </c>
      <c r="Q25" s="35">
        <f t="shared" ref="Q25:R25" si="20">IF(Q$23="Site",MAX(0,Q$19-Q$24*IF(Q$22="$",1,IF(Q$22="%TIV",Q$11,Q$19))),MAX(0,SUM(Q$16:Q$17)-Q$24*IF(Q$22="$",1,IF(Q$22="%TIV",SUM(Q$8:Q$9),SUM(Q$16:Q$17))))+Q$18)</f>
        <v>79200000</v>
      </c>
      <c r="R25" s="35">
        <f t="shared" si="20"/>
        <v>31680000</v>
      </c>
      <c r="U25" s="33">
        <f>SUM(E25:S25)</f>
        <v>2195030000.2399998</v>
      </c>
    </row>
    <row r="26" spans="1:21" ht="15" customHeight="1" x14ac:dyDescent="0.3">
      <c r="A26" s="112"/>
      <c r="B26" s="112"/>
      <c r="C26" s="109" t="s">
        <v>21</v>
      </c>
      <c r="D26" s="8" t="s">
        <v>33</v>
      </c>
      <c r="E26" s="54" t="str">
        <f>'Sample Financial Terms'!$L15</f>
        <v>None</v>
      </c>
      <c r="F26" s="54" t="str">
        <f>'Sample Financial Terms'!$L16</f>
        <v>None</v>
      </c>
      <c r="G26" s="54" t="str">
        <f>'Sample Financial Terms'!$L17</f>
        <v>None</v>
      </c>
      <c r="H26" s="54" t="str">
        <f>'Sample Financial Terms'!$L18</f>
        <v>None</v>
      </c>
      <c r="K26" s="49">
        <f>'Sample Financial Terms'!$L20</f>
        <v>100000000</v>
      </c>
      <c r="L26" s="49">
        <f>'Sample Financial Terms'!$L23</f>
        <v>28500000</v>
      </c>
      <c r="M26" s="49">
        <f>'Sample Financial Terms'!$L24</f>
        <v>750000.24</v>
      </c>
      <c r="N26" s="49">
        <f>'Sample Financial Terms'!$L27</f>
        <v>20000000</v>
      </c>
      <c r="Q26" s="49">
        <f>'Sample Financial Terms'!$L31</f>
        <v>80000000</v>
      </c>
      <c r="R26" s="49">
        <f>'Sample Financial Terms'!$L33</f>
        <v>32000000</v>
      </c>
    </row>
    <row r="27" spans="1:21" ht="28.8" x14ac:dyDescent="0.3">
      <c r="A27" s="112"/>
      <c r="B27" s="112"/>
      <c r="C27" s="109"/>
      <c r="D27" s="30" t="s">
        <v>58</v>
      </c>
      <c r="E27" s="35">
        <f>MIN(IF(E$26="None",10^18,E$26),E$25)</f>
        <v>902490000</v>
      </c>
      <c r="F27" s="35">
        <f>MIN(IF(F$26="None",10^18,F$26),F$25)</f>
        <v>600990000</v>
      </c>
      <c r="G27" s="35">
        <f>MIN(IF(G$26="None",10^18,G$26),G$25)</f>
        <v>330490000</v>
      </c>
      <c r="H27" s="35">
        <f>MIN(IF(H$26="None",10^18,H$26),H$25)</f>
        <v>95990000</v>
      </c>
      <c r="I27" s="36">
        <f t="shared" ref="I27" si="21">SUM(E27:H27)</f>
        <v>1929960000</v>
      </c>
      <c r="K27" s="35">
        <f>MIN(IF(K$26="None",10^18,K$26),K$25)</f>
        <v>100000000</v>
      </c>
      <c r="L27" s="35">
        <f>MIN(IF(L$26="None",10^18,L$26),L$25)</f>
        <v>28500000</v>
      </c>
      <c r="M27" s="35">
        <f>MIN(IF(M$26="None",10^18,M$26),M$25)</f>
        <v>750000.24</v>
      </c>
      <c r="N27" s="35">
        <f>MIN(IF(N$26="None",10^18,N$26),N$25)</f>
        <v>20000000</v>
      </c>
      <c r="O27" s="36">
        <f t="shared" ref="O27" si="22">SUM(K27:N27)</f>
        <v>149250000.24000001</v>
      </c>
      <c r="Q27" s="35">
        <f>MIN(IF(Q$26="None",10^18,Q$26),Q$25)</f>
        <v>79200000</v>
      </c>
      <c r="R27" s="35">
        <f>MIN(IF(R$26="None",10^18,R$26),R$25)</f>
        <v>31680000</v>
      </c>
      <c r="S27" s="36">
        <f>SUM(Q27:R27)</f>
        <v>110880000</v>
      </c>
      <c r="U27" s="36">
        <f>SUM(Q27:R27,K27:N27,E27:H27)</f>
        <v>2190090000.2399998</v>
      </c>
    </row>
    <row r="28" spans="1:21" ht="15" customHeight="1" x14ac:dyDescent="0.3">
      <c r="A28" s="112"/>
      <c r="B28" s="112" t="s">
        <v>55</v>
      </c>
      <c r="C28" s="109" t="s">
        <v>21</v>
      </c>
      <c r="D28" s="8" t="s">
        <v>0</v>
      </c>
      <c r="I28" s="49">
        <f>'Sample Financial Terms'!$D14</f>
        <v>450000000</v>
      </c>
      <c r="O28" s="49" t="str">
        <f>'Sample Financial Terms'!$D19</f>
        <v>None</v>
      </c>
      <c r="S28" s="49" t="str">
        <f>'Sample Financial Terms'!$D30</f>
        <v>None</v>
      </c>
    </row>
    <row r="29" spans="1:21" ht="28.8" x14ac:dyDescent="0.3">
      <c r="A29" s="112"/>
      <c r="B29" s="112"/>
      <c r="C29" s="109"/>
      <c r="D29" s="30" t="s">
        <v>59</v>
      </c>
      <c r="E29" s="43">
        <f>IF($I29=0,0,E27/$I27*$I29)</f>
        <v>210429490.76664802</v>
      </c>
      <c r="F29" s="43">
        <f>IF($I29=0,0,F27/$I27*$I29)</f>
        <v>140130106.32344714</v>
      </c>
      <c r="G29" s="43">
        <f>IF($I29=0,0,G27/$I27*$I29)</f>
        <v>77058850.960641667</v>
      </c>
      <c r="H29" s="43">
        <f>IF($I29=0,0,H27/$I27*$I29)</f>
        <v>22381551.949263196</v>
      </c>
      <c r="I29" s="36">
        <f>MIN(I$27,IF(I$28="None",10^18,I$28))</f>
        <v>450000000</v>
      </c>
      <c r="K29" s="43">
        <f>IF($O29=0,0,K27/$O27*$O29)</f>
        <v>100000000</v>
      </c>
      <c r="L29" s="43">
        <f>IF($O29=0,0,L27/$O27*$O29)</f>
        <v>28500000</v>
      </c>
      <c r="M29" s="43">
        <f>IF($O29=0,0,M27/$O27*$O29)</f>
        <v>750000.24</v>
      </c>
      <c r="N29" s="43">
        <f>IF($O29=0,0,N27/$O27*$O29)</f>
        <v>20000000</v>
      </c>
      <c r="O29" s="36">
        <f>MIN(O$27,IF(O$28="None",10^18,O$28))</f>
        <v>149250000.24000001</v>
      </c>
      <c r="Q29" s="43">
        <f>IF($O29=0,0,Q27/$O27*$O29)</f>
        <v>79200000</v>
      </c>
      <c r="R29" s="43">
        <f>IF($O29=0,0,R27/$O27*$O29)</f>
        <v>31680000</v>
      </c>
      <c r="S29" s="36">
        <f>MIN(S$27,IF(S$28="None",10^18,S$28))</f>
        <v>110880000</v>
      </c>
    </row>
    <row r="30" spans="1:21" x14ac:dyDescent="0.3">
      <c r="A30" s="112"/>
      <c r="B30" s="112"/>
      <c r="C30" s="109" t="s">
        <v>57</v>
      </c>
      <c r="D30" s="8" t="s">
        <v>3</v>
      </c>
      <c r="I30" s="56">
        <f>'Sample Financial Terms'!$E14</f>
        <v>0.15555555555555556</v>
      </c>
      <c r="O30" s="55">
        <f>'Sample Financial Terms'!$E19</f>
        <v>1</v>
      </c>
      <c r="S30" s="55">
        <f>'Sample Financial Terms'!$E30</f>
        <v>1</v>
      </c>
    </row>
    <row r="31" spans="1:21" ht="28.8" x14ac:dyDescent="0.3">
      <c r="A31" s="112"/>
      <c r="B31" s="112"/>
      <c r="C31" s="109"/>
      <c r="D31" s="29" t="s">
        <v>145</v>
      </c>
      <c r="E31" s="34">
        <f>E$29*$I$30</f>
        <v>32733476.341478582</v>
      </c>
      <c r="F31" s="34">
        <f t="shared" ref="F31:H31" si="23">F$29*$I$30</f>
        <v>21798016.539202888</v>
      </c>
      <c r="G31" s="34">
        <f t="shared" si="23"/>
        <v>11986932.371655371</v>
      </c>
      <c r="H31" s="34">
        <f t="shared" si="23"/>
        <v>3481574.747663164</v>
      </c>
      <c r="I31" s="34">
        <f>MIN(I$27,IF(I$28="None",10^18,I$28))*I$30</f>
        <v>70000000</v>
      </c>
      <c r="K31" s="34">
        <f>K$29*$O$30</f>
        <v>100000000</v>
      </c>
      <c r="L31" s="34">
        <f t="shared" ref="L31:N31" si="24">L$29*$O$30</f>
        <v>28500000</v>
      </c>
      <c r="M31" s="34">
        <f t="shared" si="24"/>
        <v>750000.24</v>
      </c>
      <c r="N31" s="34">
        <f t="shared" si="24"/>
        <v>20000000</v>
      </c>
      <c r="O31" s="34">
        <f>MIN(O$27,IF(O$28="None",10^18,O$28))*O$30</f>
        <v>149250000.24000001</v>
      </c>
      <c r="Q31" s="34">
        <f t="shared" ref="Q31:R31" si="25">Q$29*$O$30</f>
        <v>79200000</v>
      </c>
      <c r="R31" s="34">
        <f t="shared" si="25"/>
        <v>31680000</v>
      </c>
      <c r="S31" s="34">
        <f>MIN(S$27,IF(S$28="None",10^18,S$28))*S$30</f>
        <v>110880000</v>
      </c>
      <c r="U31" s="34">
        <f t="shared" ref="U31" si="26">I31+O31+S31</f>
        <v>330130000.24000001</v>
      </c>
    </row>
    <row r="32" spans="1:21" x14ac:dyDescent="0.3">
      <c r="B32" s="40"/>
      <c r="E32" s="94"/>
      <c r="F32" s="94"/>
      <c r="G32" s="94"/>
      <c r="H32" s="94"/>
      <c r="I32" s="87"/>
      <c r="J32" s="87"/>
      <c r="K32" s="94"/>
      <c r="L32" s="94"/>
      <c r="M32" s="94"/>
      <c r="N32" s="94"/>
      <c r="O32" s="87"/>
      <c r="P32" s="87"/>
      <c r="Q32" s="94"/>
      <c r="R32" s="94"/>
    </row>
    <row r="33" spans="1:21" x14ac:dyDescent="0.3">
      <c r="B33" s="40"/>
    </row>
    <row r="34" spans="1:21" ht="15" customHeight="1" x14ac:dyDescent="0.3">
      <c r="A34" s="110" t="s">
        <v>68</v>
      </c>
      <c r="B34" s="112" t="s">
        <v>69</v>
      </c>
      <c r="C34" s="109" t="s">
        <v>16</v>
      </c>
      <c r="D34" s="8" t="s">
        <v>25</v>
      </c>
      <c r="E34" s="54">
        <f>'Sample Financial Terms'!$M15</f>
        <v>1</v>
      </c>
      <c r="F34" s="54">
        <f>'Sample Financial Terms'!$M16</f>
        <v>1</v>
      </c>
      <c r="G34" s="54">
        <f>'Sample Financial Terms'!$M17</f>
        <v>1</v>
      </c>
      <c r="H34" s="54"/>
      <c r="I34" s="54"/>
      <c r="K34" s="54">
        <f>'Sample Financial Terms'!$M20</f>
        <v>1</v>
      </c>
      <c r="L34" s="54"/>
      <c r="M34" s="54">
        <f>'Sample Financial Terms'!$M24</f>
        <v>1</v>
      </c>
      <c r="N34" s="54">
        <f>'Sample Financial Terms'!$M27</f>
        <v>1</v>
      </c>
      <c r="O34" s="54"/>
      <c r="Q34" s="54"/>
      <c r="R34" s="54"/>
      <c r="S34" s="54"/>
    </row>
    <row r="35" spans="1:21" x14ac:dyDescent="0.3">
      <c r="A35" s="111"/>
      <c r="B35" s="112"/>
      <c r="C35" s="109"/>
      <c r="D35" s="8" t="s">
        <v>14</v>
      </c>
      <c r="E35" s="51" t="str">
        <f>'Sample Financial Terms'!$N15</f>
        <v>Location Fac XS</v>
      </c>
      <c r="F35" s="51" t="str">
        <f>'Sample Financial Terms'!$N16</f>
        <v>Location Fac XS</v>
      </c>
      <c r="G35" s="51" t="str">
        <f>'Sample Financial Terms'!$N17</f>
        <v>Location Fac XS</v>
      </c>
      <c r="H35" s="54"/>
      <c r="I35" s="54"/>
      <c r="K35" s="51" t="str">
        <f>'Sample Financial Terms'!$N20</f>
        <v>Location Fac XS</v>
      </c>
      <c r="L35" s="51"/>
      <c r="M35" s="51" t="str">
        <f>'Sample Financial Terms'!$N24</f>
        <v>Location Fac XS</v>
      </c>
      <c r="N35" s="51" t="str">
        <f>'Sample Financial Terms'!$N27</f>
        <v>Location Fac XS</v>
      </c>
      <c r="O35" s="54"/>
      <c r="Q35" s="51"/>
      <c r="R35" s="51"/>
      <c r="S35" s="54"/>
    </row>
    <row r="36" spans="1:21" x14ac:dyDescent="0.3">
      <c r="A36" s="111"/>
      <c r="B36" s="112"/>
      <c r="C36" s="109"/>
      <c r="D36" s="8" t="s">
        <v>36</v>
      </c>
      <c r="E36" s="54">
        <f>'Sample Financial Terms'!$O15</f>
        <v>0</v>
      </c>
      <c r="F36" s="54">
        <f>'Sample Financial Terms'!$O16</f>
        <v>0</v>
      </c>
      <c r="G36" s="54">
        <f>'Sample Financial Terms'!$O17</f>
        <v>0</v>
      </c>
      <c r="H36" s="54"/>
      <c r="I36" s="54"/>
      <c r="K36" s="54">
        <f>'Sample Financial Terms'!$O20</f>
        <v>0</v>
      </c>
      <c r="L36" s="54"/>
      <c r="M36" s="54">
        <f>'Sample Financial Terms'!$O24</f>
        <v>0</v>
      </c>
      <c r="N36" s="54">
        <f>'Sample Financial Terms'!$O27</f>
        <v>0</v>
      </c>
      <c r="O36" s="54"/>
      <c r="Q36" s="54"/>
      <c r="R36" s="54"/>
      <c r="S36" s="54"/>
    </row>
    <row r="37" spans="1:21" x14ac:dyDescent="0.3">
      <c r="A37" s="111"/>
      <c r="B37" s="112"/>
      <c r="C37" s="109"/>
      <c r="D37" s="8" t="s">
        <v>22</v>
      </c>
      <c r="E37" s="49">
        <f>'Sample Financial Terms'!$P15</f>
        <v>20000000</v>
      </c>
      <c r="F37" s="49">
        <f>'Sample Financial Terms'!$P16</f>
        <v>20000000</v>
      </c>
      <c r="G37" s="49">
        <f>'Sample Financial Terms'!$P17</f>
        <v>20000000</v>
      </c>
      <c r="H37" s="49"/>
      <c r="I37" s="54"/>
      <c r="K37" s="49">
        <f>'Sample Financial Terms'!$P20</f>
        <v>75000000</v>
      </c>
      <c r="L37" s="49"/>
      <c r="M37" s="49">
        <f>'Sample Financial Terms'!$P24</f>
        <v>575000</v>
      </c>
      <c r="N37" s="49">
        <f>'Sample Financial Terms'!$P27</f>
        <v>15000000</v>
      </c>
      <c r="O37" s="54"/>
      <c r="Q37" s="49"/>
      <c r="R37" s="49"/>
      <c r="S37" s="54"/>
    </row>
    <row r="38" spans="1:21" x14ac:dyDescent="0.3">
      <c r="A38" s="111"/>
      <c r="B38" s="112"/>
      <c r="C38" s="109"/>
      <c r="D38" s="41" t="s">
        <v>60</v>
      </c>
      <c r="E38" s="37">
        <f>MAX(0,E$31-E37)</f>
        <v>12733476.341478582</v>
      </c>
      <c r="F38" s="37">
        <f t="shared" ref="F38:H38" si="27">MAX(0,F$31-F37)</f>
        <v>1798016.5392028876</v>
      </c>
      <c r="G38" s="37">
        <f t="shared" si="27"/>
        <v>0</v>
      </c>
      <c r="H38" s="37">
        <f t="shared" si="27"/>
        <v>3481574.747663164</v>
      </c>
      <c r="K38" s="37">
        <f>MAX(0,K$31-K37)</f>
        <v>25000000</v>
      </c>
      <c r="L38" s="37">
        <f t="shared" ref="L38" si="28">MAX(0,L$31-L37)</f>
        <v>28500000</v>
      </c>
      <c r="M38" s="37">
        <f t="shared" ref="M38" si="29">MAX(0,M$31-M37)</f>
        <v>175000.24</v>
      </c>
      <c r="N38" s="37">
        <f t="shared" ref="N38" si="30">MAX(0,N$31-N37)</f>
        <v>5000000</v>
      </c>
      <c r="Q38" s="37">
        <f t="shared" ref="Q38" si="31">MAX(0,Q$31-Q37)</f>
        <v>79200000</v>
      </c>
      <c r="R38" s="37">
        <f t="shared" ref="R38" si="32">MAX(0,R$31-R37)</f>
        <v>31680000</v>
      </c>
    </row>
    <row r="39" spans="1:21" x14ac:dyDescent="0.3">
      <c r="A39" s="111"/>
      <c r="B39" s="112"/>
      <c r="C39" s="109"/>
      <c r="D39" s="8" t="s">
        <v>21</v>
      </c>
      <c r="E39" s="49">
        <f>'Sample Financial Terms'!$Q15</f>
        <v>50000000</v>
      </c>
      <c r="F39" s="49">
        <f>'Sample Financial Terms'!$Q16</f>
        <v>50000000</v>
      </c>
      <c r="G39" s="49">
        <f>'Sample Financial Terms'!$Q17</f>
        <v>31411111</v>
      </c>
      <c r="H39" s="49"/>
      <c r="I39" s="54"/>
      <c r="K39" s="49">
        <f>'Sample Financial Terms'!$Q20</f>
        <v>25000000</v>
      </c>
      <c r="L39" s="49"/>
      <c r="M39" s="49">
        <f>'Sample Financial Terms'!$Q24</f>
        <v>175000</v>
      </c>
      <c r="N39" s="49">
        <f>'Sample Financial Terms'!$Q27</f>
        <v>5000000</v>
      </c>
      <c r="O39" s="54"/>
      <c r="Q39" s="49"/>
      <c r="R39" s="49"/>
      <c r="S39" s="54"/>
    </row>
    <row r="40" spans="1:21" x14ac:dyDescent="0.3">
      <c r="A40" s="111"/>
      <c r="B40" s="112"/>
      <c r="C40" s="109"/>
      <c r="D40" s="41" t="s">
        <v>61</v>
      </c>
      <c r="E40" s="37">
        <f>IF(E39="Unlimited",E38,MIN(E39,E38))</f>
        <v>12733476.341478582</v>
      </c>
      <c r="F40" s="37">
        <f t="shared" ref="F40:H40" si="33">IF(F39="Unlimited",F38,MIN(F39,F38))</f>
        <v>1798016.5392028876</v>
      </c>
      <c r="G40" s="37">
        <f t="shared" si="33"/>
        <v>0</v>
      </c>
      <c r="H40" s="37">
        <f t="shared" si="33"/>
        <v>3481574.747663164</v>
      </c>
      <c r="K40" s="37">
        <f>IF(K39="Unlimited",K38,MIN(K39,K38))</f>
        <v>25000000</v>
      </c>
      <c r="L40" s="37">
        <f t="shared" ref="L40" si="34">IF(L39="Unlimited",L38,MIN(L39,L38))</f>
        <v>28500000</v>
      </c>
      <c r="M40" s="37">
        <f t="shared" ref="M40" si="35">IF(M39="Unlimited",M38,MIN(M39,M38))</f>
        <v>175000</v>
      </c>
      <c r="N40" s="37">
        <f t="shared" ref="N40" si="36">IF(N39="Unlimited",N38,MIN(N39,N38))</f>
        <v>5000000</v>
      </c>
      <c r="Q40" s="37">
        <f t="shared" ref="Q40" si="37">IF(Q39="Unlimited",Q38,MIN(Q39,Q38))</f>
        <v>79200000</v>
      </c>
      <c r="R40" s="37">
        <f t="shared" ref="R40" si="38">IF(R39="Unlimited",R38,MIN(R39,R38))</f>
        <v>31680000</v>
      </c>
    </row>
    <row r="41" spans="1:21" x14ac:dyDescent="0.3">
      <c r="A41" s="111"/>
      <c r="B41" s="112"/>
      <c r="C41" s="109"/>
      <c r="D41" s="8" t="s">
        <v>23</v>
      </c>
      <c r="E41" s="52">
        <f>'Sample Financial Terms'!$R15</f>
        <v>1</v>
      </c>
      <c r="F41" s="52">
        <f>'Sample Financial Terms'!$R16</f>
        <v>1</v>
      </c>
      <c r="G41" s="52">
        <f>'Sample Financial Terms'!$R17</f>
        <v>1</v>
      </c>
      <c r="H41" s="52"/>
      <c r="I41" s="54"/>
      <c r="K41" s="52">
        <f>'Sample Financial Terms'!$R20</f>
        <v>1</v>
      </c>
      <c r="L41" s="52"/>
      <c r="M41" s="52">
        <f>'Sample Financial Terms'!$R24</f>
        <v>1</v>
      </c>
      <c r="N41" s="52">
        <f>'Sample Financial Terms'!$R27</f>
        <v>1</v>
      </c>
      <c r="O41" s="54"/>
      <c r="Q41" s="52"/>
      <c r="R41" s="52"/>
      <c r="S41" s="54"/>
    </row>
    <row r="42" spans="1:21" x14ac:dyDescent="0.3">
      <c r="A42" s="111"/>
      <c r="B42" s="112"/>
      <c r="C42" s="109"/>
      <c r="D42" s="41" t="s">
        <v>62</v>
      </c>
      <c r="E42" s="37">
        <f>E40*E41</f>
        <v>12733476.341478582</v>
      </c>
      <c r="F42" s="37">
        <f t="shared" ref="F42:H42" si="39">F40*F41</f>
        <v>1798016.5392028876</v>
      </c>
      <c r="G42" s="37">
        <f t="shared" si="39"/>
        <v>0</v>
      </c>
      <c r="H42" s="37">
        <f t="shared" si="39"/>
        <v>0</v>
      </c>
      <c r="K42" s="37">
        <f>K40*K41</f>
        <v>25000000</v>
      </c>
      <c r="L42" s="37">
        <f t="shared" ref="L42" si="40">L40*L41</f>
        <v>0</v>
      </c>
      <c r="M42" s="37">
        <f t="shared" ref="M42" si="41">M40*M41</f>
        <v>175000</v>
      </c>
      <c r="N42" s="37">
        <f t="shared" ref="N42" si="42">N40*N41</f>
        <v>5000000</v>
      </c>
      <c r="Q42" s="37">
        <f t="shared" ref="Q42" si="43">Q40*Q41</f>
        <v>0</v>
      </c>
      <c r="R42" s="37">
        <f t="shared" ref="R42" si="44">R40*R41</f>
        <v>0</v>
      </c>
    </row>
    <row r="43" spans="1:21" x14ac:dyDescent="0.3">
      <c r="A43" s="111"/>
      <c r="B43" s="112"/>
      <c r="C43" s="109"/>
      <c r="D43" s="8" t="s">
        <v>20</v>
      </c>
      <c r="E43" s="50" t="str">
        <f>'Sample Financial Terms'!$S15</f>
        <v>Unlimited</v>
      </c>
      <c r="F43" s="50" t="str">
        <f>'Sample Financial Terms'!$S16</f>
        <v>Unlimited</v>
      </c>
      <c r="G43" s="50" t="str">
        <f>'Sample Financial Terms'!$S17</f>
        <v>Unlimited</v>
      </c>
      <c r="H43" s="54"/>
      <c r="I43" s="54"/>
      <c r="K43" s="50" t="str">
        <f>'Sample Financial Terms'!$S20</f>
        <v>Unlimited</v>
      </c>
      <c r="L43" s="50"/>
      <c r="M43" s="50" t="str">
        <f>'Sample Financial Terms'!$S24</f>
        <v>Unlimited</v>
      </c>
      <c r="N43" s="50" t="str">
        <f>'Sample Financial Terms'!$S27</f>
        <v>Unlimited</v>
      </c>
      <c r="O43" s="54"/>
      <c r="Q43" s="50"/>
      <c r="R43" s="50"/>
      <c r="S43" s="54"/>
    </row>
    <row r="44" spans="1:21" x14ac:dyDescent="0.3">
      <c r="A44" s="111"/>
      <c r="B44" s="112"/>
      <c r="C44" s="109"/>
      <c r="D44" s="8" t="s">
        <v>24</v>
      </c>
      <c r="E44" s="50" t="str">
        <f>'Sample Financial Terms'!$T15</f>
        <v>Unlimited</v>
      </c>
      <c r="F44" s="50" t="str">
        <f>'Sample Financial Terms'!$T16</f>
        <v>Unlimited</v>
      </c>
      <c r="G44" s="50" t="str">
        <f>'Sample Financial Terms'!$T17</f>
        <v>Unlimited</v>
      </c>
      <c r="H44" s="54"/>
      <c r="I44" s="54"/>
      <c r="K44" s="50" t="str">
        <f>'Sample Financial Terms'!$T20</f>
        <v>Unlimited</v>
      </c>
      <c r="L44" s="50"/>
      <c r="M44" s="50" t="str">
        <f>'Sample Financial Terms'!$T24</f>
        <v>Unlimited</v>
      </c>
      <c r="N44" s="50" t="str">
        <f>'Sample Financial Terms'!$T27</f>
        <v>Unlimited</v>
      </c>
      <c r="O44" s="54"/>
      <c r="Q44" s="50"/>
      <c r="R44" s="50"/>
      <c r="S44" s="54"/>
    </row>
    <row r="45" spans="1:21" ht="28.8" x14ac:dyDescent="0.3">
      <c r="A45" s="111"/>
      <c r="B45" s="112"/>
      <c r="C45" s="109"/>
      <c r="D45" s="42" t="s">
        <v>63</v>
      </c>
      <c r="E45" s="35">
        <f>MIN(E42,IF(OR(E44="Unlimited",E44=""),10^18,E44))</f>
        <v>12733476.341478582</v>
      </c>
      <c r="F45" s="35">
        <f t="shared" ref="F45:H45" si="45">MIN(F42,IF(OR(F44="Unlimited",F44=""),10^18,F44))</f>
        <v>1798016.5392028876</v>
      </c>
      <c r="G45" s="35">
        <f t="shared" si="45"/>
        <v>0</v>
      </c>
      <c r="H45" s="35">
        <f t="shared" si="45"/>
        <v>0</v>
      </c>
      <c r="I45" s="36">
        <f t="shared" ref="I45:I46" si="46">SUM(E45:H45)</f>
        <v>14531492.88068147</v>
      </c>
      <c r="K45" s="35">
        <f>MIN(K42,IF(OR(K44="Unlimited",K44=""),10^18,K44))</f>
        <v>25000000</v>
      </c>
      <c r="L45" s="35">
        <f t="shared" ref="L45" si="47">MIN(L42,IF(OR(L44="Unlimited",L44=""),10^18,L44))</f>
        <v>0</v>
      </c>
      <c r="M45" s="35">
        <f t="shared" ref="M45" si="48">MIN(M42,IF(OR(M44="Unlimited",M44=""),10^18,M44))</f>
        <v>175000</v>
      </c>
      <c r="N45" s="35">
        <f t="shared" ref="N45" si="49">MIN(N42,IF(OR(N44="Unlimited",N44=""),10^18,N44))</f>
        <v>5000000</v>
      </c>
      <c r="O45" s="36">
        <f t="shared" ref="O45:O46" si="50">SUM(K45:N45)</f>
        <v>30175000</v>
      </c>
      <c r="Q45" s="35">
        <f t="shared" ref="Q45" si="51">MIN(Q42,IF(OR(Q44="Unlimited",Q44=""),10^18,Q44))</f>
        <v>0</v>
      </c>
      <c r="R45" s="35">
        <f t="shared" ref="R45" si="52">MIN(R42,IF(OR(R44="Unlimited",R44=""),10^18,R44))</f>
        <v>0</v>
      </c>
      <c r="S45" s="36">
        <f>SUM(Q45:R45)</f>
        <v>0</v>
      </c>
      <c r="U45" s="36">
        <f t="shared" ref="U45:U46" si="53">I45+O45+S45</f>
        <v>44706492.88068147</v>
      </c>
    </row>
    <row r="46" spans="1:21" x14ac:dyDescent="0.3">
      <c r="A46" s="111"/>
      <c r="B46" s="112"/>
      <c r="C46" s="109"/>
      <c r="D46" s="30" t="s">
        <v>64</v>
      </c>
      <c r="E46" s="35">
        <f>E31-E45</f>
        <v>20000000</v>
      </c>
      <c r="F46" s="35">
        <f>F31-F45</f>
        <v>20000000</v>
      </c>
      <c r="G46" s="35">
        <f>G31-G45</f>
        <v>11986932.371655371</v>
      </c>
      <c r="H46" s="35">
        <f>H31-H45</f>
        <v>3481574.747663164</v>
      </c>
      <c r="I46" s="36">
        <f t="shared" si="46"/>
        <v>55468507.119318537</v>
      </c>
      <c r="K46" s="35">
        <f>K31-K45</f>
        <v>75000000</v>
      </c>
      <c r="L46" s="35">
        <f>L31-L45</f>
        <v>28500000</v>
      </c>
      <c r="M46" s="35">
        <f>M31-M45</f>
        <v>575000.24</v>
      </c>
      <c r="N46" s="35">
        <f>N31-N45</f>
        <v>15000000</v>
      </c>
      <c r="O46" s="36">
        <f t="shared" si="50"/>
        <v>119075000.23999999</v>
      </c>
      <c r="Q46" s="35">
        <f>Q31-Q45</f>
        <v>79200000</v>
      </c>
      <c r="R46" s="35">
        <f>R31-R45</f>
        <v>31680000</v>
      </c>
      <c r="S46" s="36">
        <f>SUM(Q46:R46)</f>
        <v>110880000</v>
      </c>
      <c r="U46" s="36">
        <f t="shared" si="53"/>
        <v>285423507.35931849</v>
      </c>
    </row>
    <row r="47" spans="1:21" ht="15" customHeight="1" x14ac:dyDescent="0.3">
      <c r="A47" s="111"/>
      <c r="B47" s="112" t="s">
        <v>70</v>
      </c>
      <c r="C47" s="109" t="s">
        <v>15</v>
      </c>
    </row>
    <row r="48" spans="1:21" x14ac:dyDescent="0.3">
      <c r="A48" s="111"/>
      <c r="B48" s="112"/>
      <c r="C48" s="109"/>
      <c r="D48" s="8" t="s">
        <v>25</v>
      </c>
      <c r="E48" s="54"/>
      <c r="F48" s="54"/>
      <c r="G48" s="54"/>
      <c r="H48" s="54"/>
      <c r="I48" s="54">
        <f>'Sample Financial Terms'!$M14</f>
        <v>2</v>
      </c>
      <c r="K48" s="54"/>
      <c r="L48" s="54"/>
      <c r="M48" s="54"/>
      <c r="N48" s="54"/>
      <c r="O48" s="54"/>
      <c r="Q48" s="54"/>
      <c r="R48" s="54"/>
      <c r="S48" s="54"/>
    </row>
    <row r="49" spans="1:21" x14ac:dyDescent="0.3">
      <c r="A49" s="111"/>
      <c r="B49" s="112"/>
      <c r="C49" s="109"/>
      <c r="D49" s="8" t="s">
        <v>14</v>
      </c>
      <c r="E49" s="54"/>
      <c r="F49" s="54"/>
      <c r="G49" s="54"/>
      <c r="H49" s="54"/>
      <c r="I49" s="51" t="str">
        <f>'Sample Financial Terms'!$N14</f>
        <v>Policy Fac XS</v>
      </c>
      <c r="K49" s="54"/>
      <c r="L49" s="54"/>
      <c r="M49" s="54"/>
      <c r="N49" s="54"/>
      <c r="O49" s="51"/>
      <c r="Q49" s="54"/>
      <c r="R49" s="54"/>
      <c r="S49" s="51"/>
    </row>
    <row r="50" spans="1:21" x14ac:dyDescent="0.3">
      <c r="A50" s="111"/>
      <c r="B50" s="112"/>
      <c r="C50" s="109"/>
      <c r="D50" s="8" t="s">
        <v>36</v>
      </c>
      <c r="E50" s="54"/>
      <c r="F50" s="54"/>
      <c r="G50" s="54"/>
      <c r="H50" s="54"/>
      <c r="I50" s="54">
        <f>'Sample Financial Terms'!$O14</f>
        <v>0</v>
      </c>
      <c r="K50" s="54"/>
      <c r="L50" s="54"/>
      <c r="M50" s="54"/>
      <c r="N50" s="54"/>
      <c r="O50" s="54"/>
      <c r="Q50" s="54"/>
      <c r="R50" s="54"/>
      <c r="S50" s="54"/>
    </row>
    <row r="51" spans="1:21" x14ac:dyDescent="0.3">
      <c r="A51" s="111"/>
      <c r="B51" s="112"/>
      <c r="C51" s="109"/>
      <c r="D51" s="8" t="s">
        <v>22</v>
      </c>
      <c r="E51" s="54"/>
      <c r="F51" s="54"/>
      <c r="G51" s="54"/>
      <c r="H51" s="54"/>
      <c r="I51" s="49">
        <f>'Sample Financial Terms'!$P14</f>
        <v>20000000</v>
      </c>
      <c r="K51" s="54"/>
      <c r="L51" s="54"/>
      <c r="M51" s="54"/>
      <c r="N51" s="54"/>
      <c r="O51" s="49"/>
      <c r="Q51" s="54"/>
      <c r="R51" s="54"/>
      <c r="S51" s="49"/>
    </row>
    <row r="52" spans="1:21" x14ac:dyDescent="0.3">
      <c r="A52" s="111"/>
      <c r="B52" s="112"/>
      <c r="C52" s="109"/>
      <c r="D52" s="41" t="s">
        <v>60</v>
      </c>
      <c r="I52" s="37">
        <f>MAX(0,I$46-I51)</f>
        <v>35468507.119318537</v>
      </c>
      <c r="O52" s="37">
        <f>MAX(0,O$46-O51)</f>
        <v>119075000.23999999</v>
      </c>
      <c r="S52" s="37">
        <f>MAX(0,S$46-S51)</f>
        <v>110880000</v>
      </c>
    </row>
    <row r="53" spans="1:21" x14ac:dyDescent="0.3">
      <c r="A53" s="111"/>
      <c r="B53" s="112"/>
      <c r="C53" s="109"/>
      <c r="D53" s="8" t="s">
        <v>21</v>
      </c>
      <c r="E53" s="54"/>
      <c r="F53" s="54"/>
      <c r="G53" s="54"/>
      <c r="H53" s="54"/>
      <c r="I53" s="49">
        <f>'Sample Financial Terms'!$Q14</f>
        <v>50000000</v>
      </c>
      <c r="K53" s="54"/>
      <c r="L53" s="54"/>
      <c r="M53" s="54"/>
      <c r="N53" s="54"/>
      <c r="O53" s="49"/>
      <c r="Q53" s="54"/>
      <c r="R53" s="54"/>
      <c r="S53" s="49"/>
    </row>
    <row r="54" spans="1:21" x14ac:dyDescent="0.3">
      <c r="A54" s="111"/>
      <c r="B54" s="112"/>
      <c r="C54" s="109"/>
      <c r="D54" s="41" t="s">
        <v>61</v>
      </c>
      <c r="I54" s="37">
        <f t="shared" ref="I54" si="54">IF(I53="Unlimited",I52,MIN(I53,I52))</f>
        <v>35468507.119318537</v>
      </c>
      <c r="O54" s="37">
        <f t="shared" ref="O54" si="55">IF(O53="Unlimited",O52,MIN(O53,O52))</f>
        <v>119075000.23999999</v>
      </c>
      <c r="S54" s="37">
        <f t="shared" ref="S54" si="56">IF(S53="Unlimited",S52,MIN(S53,S52))</f>
        <v>110880000</v>
      </c>
    </row>
    <row r="55" spans="1:21" x14ac:dyDescent="0.3">
      <c r="A55" s="111"/>
      <c r="B55" s="112"/>
      <c r="C55" s="109"/>
      <c r="D55" s="8" t="s">
        <v>23</v>
      </c>
      <c r="E55" s="54"/>
      <c r="F55" s="54"/>
      <c r="G55" s="54"/>
      <c r="H55" s="54"/>
      <c r="I55" s="52">
        <f>'Sample Financial Terms'!$R14</f>
        <v>1</v>
      </c>
      <c r="K55" s="54"/>
      <c r="L55" s="54"/>
      <c r="M55" s="54"/>
      <c r="N55" s="54"/>
      <c r="O55" s="52"/>
      <c r="Q55" s="54"/>
      <c r="R55" s="54"/>
      <c r="S55" s="52"/>
    </row>
    <row r="56" spans="1:21" x14ac:dyDescent="0.3">
      <c r="A56" s="111"/>
      <c r="B56" s="112"/>
      <c r="C56" s="109"/>
      <c r="D56" s="41" t="s">
        <v>62</v>
      </c>
      <c r="I56" s="37">
        <f t="shared" ref="I56" si="57">I54*I55</f>
        <v>35468507.119318537</v>
      </c>
      <c r="O56" s="37">
        <f t="shared" ref="O56" si="58">O54*O55</f>
        <v>0</v>
      </c>
      <c r="S56" s="37">
        <f t="shared" ref="S56" si="59">S54*S55</f>
        <v>0</v>
      </c>
    </row>
    <row r="57" spans="1:21" x14ac:dyDescent="0.3">
      <c r="A57" s="111"/>
      <c r="B57" s="112"/>
      <c r="C57" s="109"/>
      <c r="D57" s="8" t="s">
        <v>20</v>
      </c>
      <c r="E57" s="54"/>
      <c r="F57" s="54"/>
      <c r="G57" s="54"/>
      <c r="H57" s="54"/>
      <c r="I57" s="50" t="str">
        <f>'Sample Financial Terms'!$S14</f>
        <v>Unlimited</v>
      </c>
      <c r="K57" s="54"/>
      <c r="L57" s="54"/>
      <c r="M57" s="54"/>
      <c r="N57" s="54"/>
      <c r="O57" s="50"/>
      <c r="Q57" s="54"/>
      <c r="R57" s="54"/>
      <c r="S57" s="50"/>
    </row>
    <row r="58" spans="1:21" x14ac:dyDescent="0.3">
      <c r="A58" s="111"/>
      <c r="B58" s="112"/>
      <c r="C58" s="109"/>
      <c r="D58" s="8" t="s">
        <v>24</v>
      </c>
      <c r="E58" s="54"/>
      <c r="F58" s="54"/>
      <c r="G58" s="54"/>
      <c r="H58" s="54"/>
      <c r="I58" s="50" t="str">
        <f>'Sample Financial Terms'!$T14</f>
        <v>Unlimited</v>
      </c>
      <c r="K58" s="54"/>
      <c r="L58" s="54"/>
      <c r="M58" s="54"/>
      <c r="N58" s="54"/>
      <c r="O58" s="50"/>
      <c r="Q58" s="54"/>
      <c r="R58" s="54"/>
      <c r="S58" s="50"/>
    </row>
    <row r="59" spans="1:21" ht="28.8" x14ac:dyDescent="0.3">
      <c r="A59" s="111"/>
      <c r="B59" s="112"/>
      <c r="C59" s="109"/>
      <c r="D59" s="42" t="s">
        <v>63</v>
      </c>
      <c r="E59" s="44">
        <f>IF($I59=0,0,E46/$I46*$I59)</f>
        <v>12788700.818293914</v>
      </c>
      <c r="F59" s="44">
        <f t="shared" ref="F59:H59" si="60">IF($I59=0,0,F46/$I46*$I59)</f>
        <v>12788700.818293914</v>
      </c>
      <c r="G59" s="44">
        <f t="shared" si="60"/>
        <v>7664864.5915111424</v>
      </c>
      <c r="H59" s="44">
        <f t="shared" si="60"/>
        <v>2226240.8912195666</v>
      </c>
      <c r="I59" s="36">
        <f>MIN(I56,IF(OR(I58="Unlimited",I58=""),10^18,I58))</f>
        <v>35468507.119318537</v>
      </c>
      <c r="K59" s="44">
        <f>IF($O59=0,0,K46/$O46*$O59)</f>
        <v>0</v>
      </c>
      <c r="L59" s="44">
        <f>IF($O59=0,0,L46/$O46*$O59)</f>
        <v>0</v>
      </c>
      <c r="M59" s="44">
        <f>IF($O59=0,0,M46/$O46*$O59)</f>
        <v>0</v>
      </c>
      <c r="N59" s="44">
        <f>IF($O59=0,0,N46/$O46*$O59)</f>
        <v>0</v>
      </c>
      <c r="O59" s="36">
        <f>MIN(O56,IF(OR(O58="Unlimited",O58=""),10^18,O58))</f>
        <v>0</v>
      </c>
      <c r="Q59" s="44">
        <f>IF($O59=0,0,Q46/$O46*$O59)</f>
        <v>0</v>
      </c>
      <c r="R59" s="44">
        <f>IF($O59=0,0,R46/$O46*$O59)</f>
        <v>0</v>
      </c>
      <c r="S59" s="36">
        <f>MIN(S56,IF(OR(S58="Unlimited",S58=""),10^18,S58))</f>
        <v>0</v>
      </c>
      <c r="U59" s="36">
        <f t="shared" ref="U59:U60" si="61">I59+O59+S59</f>
        <v>35468507.119318537</v>
      </c>
    </row>
    <row r="60" spans="1:21" x14ac:dyDescent="0.3">
      <c r="A60" s="111"/>
      <c r="B60" s="112"/>
      <c r="C60" s="109"/>
      <c r="D60" s="30" t="s">
        <v>65</v>
      </c>
      <c r="E60" s="37">
        <f>E46-E59</f>
        <v>7211299.1817060858</v>
      </c>
      <c r="F60" s="37">
        <f t="shared" ref="F60:H60" si="62">F46-F59</f>
        <v>7211299.1817060858</v>
      </c>
      <c r="G60" s="37">
        <f t="shared" si="62"/>
        <v>4322067.7801442286</v>
      </c>
      <c r="H60" s="37">
        <f t="shared" si="62"/>
        <v>1255333.8564435975</v>
      </c>
      <c r="I60" s="36">
        <f>I46-I59</f>
        <v>20000000</v>
      </c>
      <c r="K60" s="37">
        <f>K46-K59</f>
        <v>75000000</v>
      </c>
      <c r="L60" s="37">
        <f t="shared" ref="L60:N60" si="63">L46-L59</f>
        <v>28500000</v>
      </c>
      <c r="M60" s="37">
        <f t="shared" si="63"/>
        <v>575000.24</v>
      </c>
      <c r="N60" s="37">
        <f t="shared" si="63"/>
        <v>15000000</v>
      </c>
      <c r="O60" s="36">
        <f>O46-O59</f>
        <v>119075000.23999999</v>
      </c>
      <c r="Q60" s="37">
        <f t="shared" ref="Q60:R60" si="64">Q46-Q59</f>
        <v>79200000</v>
      </c>
      <c r="R60" s="37">
        <f t="shared" si="64"/>
        <v>31680000</v>
      </c>
      <c r="S60" s="36">
        <f>S46-S59</f>
        <v>110880000</v>
      </c>
      <c r="U60" s="36">
        <f t="shared" si="61"/>
        <v>249955000.24000001</v>
      </c>
    </row>
    <row r="61" spans="1:21" ht="15" customHeight="1" x14ac:dyDescent="0.3">
      <c r="A61" s="110" t="s">
        <v>68</v>
      </c>
      <c r="B61" s="112" t="s">
        <v>71</v>
      </c>
      <c r="C61" s="107" t="s">
        <v>72</v>
      </c>
    </row>
    <row r="62" spans="1:21" x14ac:dyDescent="0.3">
      <c r="A62" s="111"/>
      <c r="B62" s="112"/>
      <c r="C62" s="108"/>
      <c r="D62" s="8" t="s">
        <v>25</v>
      </c>
      <c r="E62" s="54"/>
      <c r="F62" s="54"/>
      <c r="G62" s="54"/>
      <c r="H62" s="54"/>
      <c r="I62" s="54"/>
      <c r="K62" s="54">
        <f>'Sample Financial Terms'!$M21</f>
        <v>3</v>
      </c>
      <c r="L62" s="54">
        <f>'Sample Financial Terms'!$M23</f>
        <v>3</v>
      </c>
      <c r="M62" s="54">
        <f>'Sample Financial Terms'!$M25</f>
        <v>3</v>
      </c>
      <c r="N62" s="54">
        <f>'Sample Financial Terms'!$M28</f>
        <v>3</v>
      </c>
      <c r="O62" s="54"/>
      <c r="Q62" s="54">
        <f>'Sample Financial Terms'!$M31</f>
        <v>3</v>
      </c>
      <c r="R62" s="54">
        <f>'Sample Financial Terms'!$M33</f>
        <v>3</v>
      </c>
      <c r="S62" s="54"/>
    </row>
    <row r="63" spans="1:21" x14ac:dyDescent="0.3">
      <c r="A63" s="111"/>
      <c r="B63" s="112"/>
      <c r="C63" s="108"/>
      <c r="D63" s="8" t="s">
        <v>14</v>
      </c>
      <c r="E63" s="54"/>
      <c r="F63" s="54"/>
      <c r="G63" s="54"/>
      <c r="H63" s="54"/>
      <c r="I63" s="51"/>
      <c r="K63" s="51" t="str">
        <f>'Sample Financial Terms'!$N21</f>
        <v>Surplus</v>
      </c>
      <c r="L63" s="51" t="str">
        <f>'Sample Financial Terms'!$N23</f>
        <v>Surplus</v>
      </c>
      <c r="M63" s="51" t="str">
        <f>'Sample Financial Terms'!$N25</f>
        <v>Surplus</v>
      </c>
      <c r="N63" s="51" t="str">
        <f>'Sample Financial Terms'!$N28</f>
        <v>Surplus</v>
      </c>
      <c r="O63" s="54"/>
      <c r="Q63" s="51" t="str">
        <f>'Sample Financial Terms'!$N31</f>
        <v>Surplus</v>
      </c>
      <c r="R63" s="51" t="str">
        <f>'Sample Financial Terms'!$N33</f>
        <v>Surplus</v>
      </c>
      <c r="S63" s="54"/>
    </row>
    <row r="64" spans="1:21" x14ac:dyDescent="0.3">
      <c r="A64" s="111"/>
      <c r="B64" s="112"/>
      <c r="C64" s="108"/>
      <c r="D64" s="8" t="s">
        <v>36</v>
      </c>
      <c r="E64" s="54"/>
      <c r="F64" s="54"/>
      <c r="G64" s="54"/>
      <c r="H64" s="54"/>
      <c r="I64" s="54"/>
      <c r="K64" s="54">
        <f>'Sample Financial Terms'!$O21</f>
        <v>1</v>
      </c>
      <c r="L64" s="54">
        <f>'Sample Financial Terms'!$O23</f>
        <v>1</v>
      </c>
      <c r="M64" s="54">
        <f>'Sample Financial Terms'!$O25</f>
        <v>1</v>
      </c>
      <c r="N64" s="54">
        <f>'Sample Financial Terms'!$O28</f>
        <v>1</v>
      </c>
      <c r="O64" s="54"/>
      <c r="Q64" s="54">
        <f>'Sample Financial Terms'!$O31</f>
        <v>1</v>
      </c>
      <c r="R64" s="54">
        <f>'Sample Financial Terms'!$O33</f>
        <v>1</v>
      </c>
      <c r="S64" s="54"/>
    </row>
    <row r="65" spans="1:21" x14ac:dyDescent="0.3">
      <c r="A65" s="111"/>
      <c r="B65" s="112"/>
      <c r="C65" s="108"/>
      <c r="D65" s="8" t="s">
        <v>22</v>
      </c>
      <c r="E65" s="54"/>
      <c r="F65" s="54"/>
      <c r="G65" s="54"/>
      <c r="H65" s="54"/>
      <c r="I65" s="49"/>
      <c r="K65" s="49">
        <f>'Sample Financial Terms'!$P21</f>
        <v>0</v>
      </c>
      <c r="L65" s="49">
        <f>'Sample Financial Terms'!$P23</f>
        <v>0</v>
      </c>
      <c r="M65" s="49">
        <f>'Sample Financial Terms'!$P25</f>
        <v>0</v>
      </c>
      <c r="N65" s="49">
        <f>'Sample Financial Terms'!$P28</f>
        <v>0</v>
      </c>
      <c r="O65" s="54"/>
      <c r="Q65" s="49">
        <f>'Sample Financial Terms'!$P31</f>
        <v>0</v>
      </c>
      <c r="R65" s="49">
        <f>'Sample Financial Terms'!$P33</f>
        <v>0</v>
      </c>
      <c r="S65" s="54"/>
    </row>
    <row r="66" spans="1:21" x14ac:dyDescent="0.3">
      <c r="A66" s="111"/>
      <c r="B66" s="112"/>
      <c r="C66" s="108"/>
      <c r="D66" s="41" t="s">
        <v>60</v>
      </c>
      <c r="E66" s="37">
        <f>MAX(0,E$60-E65)</f>
        <v>7211299.1817060858</v>
      </c>
      <c r="F66" s="37">
        <f t="shared" ref="F66" si="65">MAX(0,F$60-F65)</f>
        <v>7211299.1817060858</v>
      </c>
      <c r="G66" s="37">
        <f t="shared" ref="G66" si="66">MAX(0,G$60-G65)</f>
        <v>4322067.7801442286</v>
      </c>
      <c r="H66" s="37">
        <f t="shared" ref="H66" si="67">MAX(0,H$60-H65)</f>
        <v>1255333.8564435975</v>
      </c>
      <c r="K66" s="37">
        <f>MAX(0,K$60-K65)</f>
        <v>75000000</v>
      </c>
      <c r="L66" s="37">
        <f t="shared" ref="L66:N66" si="68">MAX(0,L$60-L65)</f>
        <v>28500000</v>
      </c>
      <c r="M66" s="37">
        <f t="shared" si="68"/>
        <v>575000.24</v>
      </c>
      <c r="N66" s="37">
        <f t="shared" si="68"/>
        <v>15000000</v>
      </c>
      <c r="Q66" s="37">
        <f t="shared" ref="Q66" si="69">MAX(0,Q$60-Q65)</f>
        <v>79200000</v>
      </c>
      <c r="R66" s="37">
        <f t="shared" ref="R66" si="70">MAX(0,R$60-R65)</f>
        <v>31680000</v>
      </c>
    </row>
    <row r="67" spans="1:21" x14ac:dyDescent="0.3">
      <c r="A67" s="111"/>
      <c r="B67" s="112"/>
      <c r="C67" s="108"/>
      <c r="D67" s="8" t="s">
        <v>21</v>
      </c>
      <c r="E67" s="54"/>
      <c r="F67" s="54"/>
      <c r="G67" s="54"/>
      <c r="H67" s="54"/>
      <c r="I67" s="49"/>
      <c r="K67" s="57" t="str">
        <f>'Sample Financial Terms'!$Q21</f>
        <v>Unlimited</v>
      </c>
      <c r="L67" s="57" t="str">
        <f>'Sample Financial Terms'!$Q23</f>
        <v>Unlimited</v>
      </c>
      <c r="M67" s="57" t="str">
        <f>'Sample Financial Terms'!$Q25</f>
        <v>Unlimited</v>
      </c>
      <c r="N67" s="57" t="str">
        <f>'Sample Financial Terms'!$Q28</f>
        <v>Unlimited</v>
      </c>
      <c r="O67" s="54"/>
      <c r="Q67" s="57" t="str">
        <f>'Sample Financial Terms'!$Q31</f>
        <v>Unlimited</v>
      </c>
      <c r="R67" s="57" t="str">
        <f>'Sample Financial Terms'!$Q33</f>
        <v>Unlimited</v>
      </c>
      <c r="S67" s="54"/>
    </row>
    <row r="68" spans="1:21" x14ac:dyDescent="0.3">
      <c r="A68" s="111"/>
      <c r="B68" s="112"/>
      <c r="C68" s="108"/>
      <c r="D68" s="41" t="s">
        <v>61</v>
      </c>
      <c r="E68" s="37">
        <f t="shared" ref="E68" si="71">IF(E67="Unlimited",E66,MIN(E67,E66))</f>
        <v>7211299.1817060858</v>
      </c>
      <c r="F68" s="37">
        <f t="shared" ref="F68" si="72">IF(F67="Unlimited",F66,MIN(F67,F66))</f>
        <v>7211299.1817060858</v>
      </c>
      <c r="G68" s="37">
        <f t="shared" ref="G68" si="73">IF(G67="Unlimited",G66,MIN(G67,G66))</f>
        <v>4322067.7801442286</v>
      </c>
      <c r="H68" s="37">
        <f t="shared" ref="H68" si="74">IF(H67="Unlimited",H66,MIN(H67,H66))</f>
        <v>1255333.8564435975</v>
      </c>
      <c r="K68" s="37">
        <f t="shared" ref="K68" si="75">IF(K67="Unlimited",K66,MIN(K67,K66))</f>
        <v>75000000</v>
      </c>
      <c r="L68" s="37">
        <f t="shared" ref="L68" si="76">IF(L67="Unlimited",L66,MIN(L67,L66))</f>
        <v>28500000</v>
      </c>
      <c r="M68" s="37">
        <f t="shared" ref="M68" si="77">IF(M67="Unlimited",M66,MIN(M67,M66))</f>
        <v>575000.24</v>
      </c>
      <c r="N68" s="37">
        <f t="shared" ref="N68" si="78">IF(N67="Unlimited",N66,MIN(N67,N66))</f>
        <v>15000000</v>
      </c>
      <c r="Q68" s="37">
        <f t="shared" ref="Q68" si="79">IF(Q67="Unlimited",Q66,MIN(Q67,Q66))</f>
        <v>79200000</v>
      </c>
      <c r="R68" s="37">
        <f t="shared" ref="R68" si="80">IF(R67="Unlimited",R66,MIN(R67,R66))</f>
        <v>31680000</v>
      </c>
    </row>
    <row r="69" spans="1:21" x14ac:dyDescent="0.3">
      <c r="A69" s="111"/>
      <c r="B69" s="112"/>
      <c r="C69" s="108"/>
      <c r="D69" s="8" t="s">
        <v>23</v>
      </c>
      <c r="E69" s="54"/>
      <c r="F69" s="54"/>
      <c r="G69" s="54"/>
      <c r="H69" s="54"/>
      <c r="I69" s="52"/>
      <c r="K69" s="52">
        <f>'Sample Financial Terms'!$R21</f>
        <v>0.2</v>
      </c>
      <c r="L69" s="52">
        <f>'Sample Financial Terms'!$R23</f>
        <v>0.4</v>
      </c>
      <c r="M69" s="52">
        <f>'Sample Financial Terms'!$R25</f>
        <v>0.2</v>
      </c>
      <c r="N69" s="52">
        <f>'Sample Financial Terms'!$R28</f>
        <v>0.3</v>
      </c>
      <c r="O69" s="54"/>
      <c r="Q69" s="52">
        <f>'Sample Financial Terms'!$R31</f>
        <v>0.25</v>
      </c>
      <c r="R69" s="52">
        <f>'Sample Financial Terms'!$R33</f>
        <v>0.375</v>
      </c>
      <c r="S69" s="54"/>
    </row>
    <row r="70" spans="1:21" x14ac:dyDescent="0.3">
      <c r="A70" s="111"/>
      <c r="B70" s="112"/>
      <c r="C70" s="108"/>
      <c r="D70" s="41" t="s">
        <v>62</v>
      </c>
      <c r="E70" s="37">
        <f>E68*E69</f>
        <v>0</v>
      </c>
      <c r="F70" s="37">
        <f>F68*F69</f>
        <v>0</v>
      </c>
      <c r="G70" s="37">
        <f t="shared" ref="G70" si="81">G68*G69</f>
        <v>0</v>
      </c>
      <c r="H70" s="37">
        <f t="shared" ref="H70" si="82">H68*H69</f>
        <v>0</v>
      </c>
      <c r="I70" s="37">
        <f>SUM(E70:H70)</f>
        <v>0</v>
      </c>
      <c r="K70" s="37">
        <f>K68*K69</f>
        <v>15000000</v>
      </c>
      <c r="L70" s="37">
        <f>L68*L69</f>
        <v>11400000</v>
      </c>
      <c r="M70" s="37">
        <f t="shared" ref="M70" si="83">M68*M69</f>
        <v>115000.04800000001</v>
      </c>
      <c r="N70" s="37">
        <f t="shared" ref="N70" si="84">N68*N69</f>
        <v>4500000</v>
      </c>
      <c r="O70" s="37">
        <f>SUM(K70:N70)</f>
        <v>31015000.048</v>
      </c>
      <c r="Q70" s="37">
        <f t="shared" ref="Q70" si="85">Q68*Q69</f>
        <v>19800000</v>
      </c>
      <c r="R70" s="37">
        <f t="shared" ref="R70" si="86">R68*R69</f>
        <v>11880000</v>
      </c>
      <c r="S70" s="37">
        <f>SUM(Q70:R70)</f>
        <v>31680000</v>
      </c>
      <c r="U70" s="38">
        <f t="shared" ref="U70" si="87">I70+O70+S70</f>
        <v>62695000.048</v>
      </c>
    </row>
    <row r="71" spans="1:21" x14ac:dyDescent="0.3">
      <c r="A71" s="111"/>
      <c r="B71" s="112"/>
      <c r="C71" s="108"/>
      <c r="D71" s="8" t="s">
        <v>20</v>
      </c>
      <c r="E71" s="54"/>
      <c r="F71" s="54"/>
      <c r="G71" s="54"/>
      <c r="H71" s="54"/>
      <c r="I71" s="50"/>
      <c r="K71" s="50">
        <f>'Sample Financial Terms'!$S21</f>
        <v>0</v>
      </c>
      <c r="L71" s="50">
        <f>'Sample Financial Terms'!$S23</f>
        <v>0</v>
      </c>
      <c r="M71" s="50">
        <f>'Sample Financial Terms'!$S25</f>
        <v>0</v>
      </c>
      <c r="N71" s="50">
        <f>'Sample Financial Terms'!$S28</f>
        <v>0</v>
      </c>
      <c r="O71" s="54"/>
      <c r="Q71" s="50">
        <f>'Sample Financial Terms'!$S31</f>
        <v>0</v>
      </c>
      <c r="R71" s="50">
        <f>'Sample Financial Terms'!$S33</f>
        <v>0</v>
      </c>
      <c r="S71" s="54"/>
    </row>
    <row r="72" spans="1:21" x14ac:dyDescent="0.3">
      <c r="A72" s="111"/>
      <c r="B72" s="112"/>
      <c r="C72" s="108"/>
      <c r="D72" s="8" t="s">
        <v>24</v>
      </c>
      <c r="E72" s="54"/>
      <c r="F72" s="54"/>
      <c r="G72" s="54"/>
      <c r="H72" s="54"/>
      <c r="I72" s="50"/>
      <c r="K72" s="50"/>
      <c r="L72" s="50"/>
      <c r="M72" s="50"/>
      <c r="N72" s="50"/>
      <c r="O72" s="50"/>
      <c r="Q72" s="50"/>
      <c r="R72" s="50"/>
      <c r="S72" s="50"/>
      <c r="U72" s="50">
        <f>'Sample Financial Terms'!$T12</f>
        <v>60000000</v>
      </c>
    </row>
    <row r="73" spans="1:21" ht="28.8" x14ac:dyDescent="0.3">
      <c r="A73" s="111"/>
      <c r="B73" s="112"/>
      <c r="C73" s="108"/>
      <c r="D73" s="42" t="s">
        <v>63</v>
      </c>
      <c r="E73" s="44">
        <f t="shared" ref="E73:G73" si="88">IF($U73=0,0,E70/$U70*$U73)</f>
        <v>0</v>
      </c>
      <c r="F73" s="44">
        <f t="shared" si="88"/>
        <v>0</v>
      </c>
      <c r="G73" s="44">
        <f t="shared" si="88"/>
        <v>0</v>
      </c>
      <c r="H73" s="44">
        <f>IF($U73=0,0,H70/$U70*$U73)</f>
        <v>0</v>
      </c>
      <c r="I73" s="36">
        <f>SUM(E73:H73)</f>
        <v>0</v>
      </c>
      <c r="K73" s="44">
        <f t="shared" ref="K73:M73" si="89">IF($U73=0,0,K70/$U70*$U73)</f>
        <v>14355211.728382643</v>
      </c>
      <c r="L73" s="44">
        <f t="shared" si="89"/>
        <v>10909960.91357081</v>
      </c>
      <c r="M73" s="44">
        <f t="shared" si="89"/>
        <v>110056.66918761113</v>
      </c>
      <c r="N73" s="44">
        <f>IF($U73=0,0,N70/$U70*$U73)</f>
        <v>4306563.5185147934</v>
      </c>
      <c r="O73" s="36">
        <f>SUM(K73:N73)</f>
        <v>29681792.82965586</v>
      </c>
      <c r="Q73" s="44">
        <f t="shared" ref="Q73" si="90">IF($U73=0,0,Q70/$U70*$U73)</f>
        <v>18948879.48146509</v>
      </c>
      <c r="R73" s="44">
        <f>IF($U73=0,0,R70/$U70*$U73)</f>
        <v>11369327.688879054</v>
      </c>
      <c r="S73" s="36">
        <f>SUM(Q73:R73)</f>
        <v>30318207.170344144</v>
      </c>
      <c r="U73" s="36">
        <f>MIN(U70,IF(OR(U72="Unlimited",U72=""),10^18,U72))</f>
        <v>60000000</v>
      </c>
    </row>
    <row r="74" spans="1:21" x14ac:dyDescent="0.3">
      <c r="A74" s="111"/>
      <c r="B74" s="112"/>
      <c r="C74" s="109" t="s">
        <v>73</v>
      </c>
      <c r="Q74" s="33"/>
    </row>
    <row r="75" spans="1:21" x14ac:dyDescent="0.3">
      <c r="A75" s="111"/>
      <c r="B75" s="112"/>
      <c r="C75" s="109"/>
      <c r="D75" s="8" t="s">
        <v>25</v>
      </c>
      <c r="E75" s="54"/>
      <c r="F75" s="54"/>
      <c r="G75" s="54"/>
      <c r="H75" s="54"/>
      <c r="I75" s="54"/>
      <c r="K75" s="54">
        <f>'Sample Financial Terms'!$M22</f>
        <v>3</v>
      </c>
      <c r="L75" s="54"/>
      <c r="M75" s="54">
        <f>'Sample Financial Terms'!$M26</f>
        <v>3</v>
      </c>
      <c r="N75" s="54">
        <f>'Sample Financial Terms'!$M29</f>
        <v>3</v>
      </c>
      <c r="O75" s="54"/>
      <c r="Q75" s="54">
        <f>'Sample Financial Terms'!$M32</f>
        <v>3</v>
      </c>
      <c r="R75" s="54"/>
      <c r="S75" s="54"/>
    </row>
    <row r="76" spans="1:21" x14ac:dyDescent="0.3">
      <c r="A76" s="111"/>
      <c r="B76" s="112"/>
      <c r="C76" s="109"/>
      <c r="D76" s="8" t="s">
        <v>14</v>
      </c>
      <c r="E76" s="54"/>
      <c r="F76" s="54"/>
      <c r="G76" s="54"/>
      <c r="H76" s="54"/>
      <c r="I76" s="51"/>
      <c r="K76" s="51" t="str">
        <f>'Sample Financial Terms'!$N22</f>
        <v>Surplus</v>
      </c>
      <c r="L76" s="51"/>
      <c r="M76" s="51" t="str">
        <f>'Sample Financial Terms'!$N26</f>
        <v>Surplus</v>
      </c>
      <c r="N76" s="51" t="str">
        <f>'Sample Financial Terms'!$N29</f>
        <v>Surplus</v>
      </c>
      <c r="O76" s="54"/>
      <c r="Q76" s="51" t="str">
        <f>'Sample Financial Terms'!$N32</f>
        <v>Surplus</v>
      </c>
      <c r="R76" s="51"/>
      <c r="S76" s="54"/>
    </row>
    <row r="77" spans="1:21" x14ac:dyDescent="0.3">
      <c r="A77" s="111"/>
      <c r="B77" s="112"/>
      <c r="C77" s="109"/>
      <c r="D77" s="8" t="s">
        <v>36</v>
      </c>
      <c r="E77" s="54"/>
      <c r="F77" s="54"/>
      <c r="G77" s="54"/>
      <c r="H77" s="54"/>
      <c r="I77" s="54"/>
      <c r="K77" s="54">
        <f>'Sample Financial Terms'!$O22</f>
        <v>2</v>
      </c>
      <c r="L77" s="54"/>
      <c r="M77" s="54">
        <f>'Sample Financial Terms'!$O26</f>
        <v>2</v>
      </c>
      <c r="N77" s="54">
        <f>'Sample Financial Terms'!$O29</f>
        <v>2</v>
      </c>
      <c r="O77" s="54"/>
      <c r="Q77" s="54">
        <f>'Sample Financial Terms'!$O32</f>
        <v>2</v>
      </c>
      <c r="R77" s="54"/>
      <c r="S77" s="54"/>
    </row>
    <row r="78" spans="1:21" x14ac:dyDescent="0.3">
      <c r="A78" s="111"/>
      <c r="B78" s="112"/>
      <c r="C78" s="109"/>
      <c r="D78" s="8" t="s">
        <v>22</v>
      </c>
      <c r="E78" s="54"/>
      <c r="F78" s="54"/>
      <c r="G78" s="54"/>
      <c r="H78" s="54"/>
      <c r="I78" s="49"/>
      <c r="K78" s="49">
        <f>'Sample Financial Terms'!$P22</f>
        <v>0</v>
      </c>
      <c r="L78" s="49"/>
      <c r="M78" s="49">
        <f>'Sample Financial Terms'!$P26</f>
        <v>0</v>
      </c>
      <c r="N78" s="49">
        <f>'Sample Financial Terms'!$P29</f>
        <v>0</v>
      </c>
      <c r="O78" s="54"/>
      <c r="Q78" s="49">
        <f>'Sample Financial Terms'!$P32</f>
        <v>0</v>
      </c>
      <c r="R78" s="49"/>
      <c r="S78" s="54"/>
    </row>
    <row r="79" spans="1:21" x14ac:dyDescent="0.3">
      <c r="A79" s="111"/>
      <c r="B79" s="112"/>
      <c r="C79" s="109"/>
      <c r="D79" s="41" t="s">
        <v>60</v>
      </c>
      <c r="E79" s="37">
        <f>MAX(0,E$60-E78)</f>
        <v>7211299.1817060858</v>
      </c>
      <c r="F79" s="37">
        <f t="shared" ref="F79" si="91">MAX(0,F$60-F78)</f>
        <v>7211299.1817060858</v>
      </c>
      <c r="G79" s="37">
        <f t="shared" ref="G79" si="92">MAX(0,G$60-G78)</f>
        <v>4322067.7801442286</v>
      </c>
      <c r="H79" s="37">
        <f t="shared" ref="H79" si="93">MAX(0,H$60-H78)</f>
        <v>1255333.8564435975</v>
      </c>
      <c r="K79" s="37">
        <f>MAX(0,K$60-K78)</f>
        <v>75000000</v>
      </c>
      <c r="L79" s="37">
        <f t="shared" ref="L79" si="94">MAX(0,L$60-L78)</f>
        <v>28500000</v>
      </c>
      <c r="M79" s="37">
        <f t="shared" ref="M79" si="95">MAX(0,M$60-M78)</f>
        <v>575000.24</v>
      </c>
      <c r="N79" s="37">
        <f t="shared" ref="N79" si="96">MAX(0,N$60-N78)</f>
        <v>15000000</v>
      </c>
      <c r="Q79" s="37">
        <f t="shared" ref="Q79" si="97">MAX(0,Q$60-Q78)</f>
        <v>79200000</v>
      </c>
      <c r="R79" s="37">
        <f t="shared" ref="R79" si="98">MAX(0,R$60-R78)</f>
        <v>31680000</v>
      </c>
    </row>
    <row r="80" spans="1:21" x14ac:dyDescent="0.3">
      <c r="A80" s="111"/>
      <c r="B80" s="112"/>
      <c r="C80" s="109"/>
      <c r="D80" s="8" t="s">
        <v>21</v>
      </c>
      <c r="E80" s="54"/>
      <c r="F80" s="54"/>
      <c r="G80" s="54"/>
      <c r="H80" s="54"/>
      <c r="I80" s="49"/>
      <c r="K80" s="57" t="str">
        <f>'Sample Financial Terms'!$Q22</f>
        <v>Unlimited</v>
      </c>
      <c r="L80" s="57"/>
      <c r="M80" s="57" t="str">
        <f>'Sample Financial Terms'!$Q26</f>
        <v>Unlimited</v>
      </c>
      <c r="N80" s="57" t="str">
        <f>'Sample Financial Terms'!$Q29</f>
        <v>Unlimited</v>
      </c>
      <c r="O80" s="54"/>
      <c r="Q80" s="57" t="str">
        <f>'Sample Financial Terms'!$Q32</f>
        <v>Unlimited</v>
      </c>
      <c r="R80" s="57"/>
      <c r="S80" s="54"/>
    </row>
    <row r="81" spans="1:21" x14ac:dyDescent="0.3">
      <c r="A81" s="111"/>
      <c r="B81" s="112"/>
      <c r="C81" s="109"/>
      <c r="D81" s="41" t="s">
        <v>61</v>
      </c>
      <c r="E81" s="37">
        <f t="shared" ref="E81" si="99">IF(E80="Unlimited",E79,MIN(E80,E79))</f>
        <v>7211299.1817060858</v>
      </c>
      <c r="F81" s="37">
        <f t="shared" ref="F81" si="100">IF(F80="Unlimited",F79,MIN(F80,F79))</f>
        <v>7211299.1817060858</v>
      </c>
      <c r="G81" s="37">
        <f t="shared" ref="G81" si="101">IF(G80="Unlimited",G79,MIN(G80,G79))</f>
        <v>4322067.7801442286</v>
      </c>
      <c r="H81" s="37">
        <f t="shared" ref="H81" si="102">IF(H80="Unlimited",H79,MIN(H80,H79))</f>
        <v>1255333.8564435975</v>
      </c>
      <c r="K81" s="37">
        <f t="shared" ref="K81" si="103">IF(K80="Unlimited",K79,MIN(K80,K79))</f>
        <v>75000000</v>
      </c>
      <c r="L81" s="37">
        <f t="shared" ref="L81" si="104">IF(L80="Unlimited",L79,MIN(L80,L79))</f>
        <v>28500000</v>
      </c>
      <c r="M81" s="37">
        <f t="shared" ref="M81" si="105">IF(M80="Unlimited",M79,MIN(M80,M79))</f>
        <v>575000.24</v>
      </c>
      <c r="N81" s="37">
        <f t="shared" ref="N81" si="106">IF(N80="Unlimited",N79,MIN(N80,N79))</f>
        <v>15000000</v>
      </c>
      <c r="Q81" s="37">
        <f t="shared" ref="Q81" si="107">IF(Q80="Unlimited",Q79,MIN(Q80,Q79))</f>
        <v>79200000</v>
      </c>
      <c r="R81" s="37">
        <f t="shared" ref="R81" si="108">IF(R80="Unlimited",R79,MIN(R80,R79))</f>
        <v>31680000</v>
      </c>
    </row>
    <row r="82" spans="1:21" x14ac:dyDescent="0.3">
      <c r="A82" s="111"/>
      <c r="B82" s="112"/>
      <c r="C82" s="109"/>
      <c r="D82" s="8" t="s">
        <v>23</v>
      </c>
      <c r="E82" s="54"/>
      <c r="F82" s="54"/>
      <c r="G82" s="54"/>
      <c r="H82" s="54"/>
      <c r="I82" s="52"/>
      <c r="K82" s="52">
        <f>'Sample Financial Terms'!$R22</f>
        <v>0.6</v>
      </c>
      <c r="L82" s="52"/>
      <c r="M82" s="52">
        <f>'Sample Financial Terms'!$R26</f>
        <v>0.6</v>
      </c>
      <c r="N82" s="52">
        <f>'Sample Financial Terms'!$R29</f>
        <v>0.3</v>
      </c>
      <c r="O82" s="54"/>
      <c r="Q82" s="52">
        <f>'Sample Financial Terms'!$R32</f>
        <v>0.5</v>
      </c>
      <c r="R82" s="52"/>
      <c r="S82" s="54"/>
    </row>
    <row r="83" spans="1:21" x14ac:dyDescent="0.3">
      <c r="A83" s="111"/>
      <c r="B83" s="112"/>
      <c r="C83" s="109"/>
      <c r="D83" s="41" t="s">
        <v>62</v>
      </c>
      <c r="E83" s="37">
        <f>E81*E82</f>
        <v>0</v>
      </c>
      <c r="F83" s="37">
        <f>F81*F82</f>
        <v>0</v>
      </c>
      <c r="G83" s="37">
        <f t="shared" ref="G83" si="109">G81*G82</f>
        <v>0</v>
      </c>
      <c r="H83" s="37">
        <f t="shared" ref="H83" si="110">H81*H82</f>
        <v>0</v>
      </c>
      <c r="I83" s="37">
        <f>SUM(E83:H83)</f>
        <v>0</v>
      </c>
      <c r="K83" s="37">
        <f>K81*K82</f>
        <v>45000000</v>
      </c>
      <c r="L83" s="37">
        <f>L81*L82</f>
        <v>0</v>
      </c>
      <c r="M83" s="37">
        <f t="shared" ref="M83" si="111">M81*M82</f>
        <v>345000.14399999997</v>
      </c>
      <c r="N83" s="37">
        <f t="shared" ref="N83" si="112">N81*N82</f>
        <v>4500000</v>
      </c>
      <c r="O83" s="37">
        <f>SUM(K83:N83)</f>
        <v>49845000.144000001</v>
      </c>
      <c r="Q83" s="37">
        <f t="shared" ref="Q83" si="113">Q81*Q82</f>
        <v>39600000</v>
      </c>
      <c r="R83" s="37">
        <f t="shared" ref="R83" si="114">R81*R82</f>
        <v>0</v>
      </c>
      <c r="S83" s="37">
        <f>SUM(Q83:R83)</f>
        <v>39600000</v>
      </c>
      <c r="U83" s="38">
        <f t="shared" ref="U83" si="115">I83+O83+S83</f>
        <v>89445000.143999994</v>
      </c>
    </row>
    <row r="84" spans="1:21" x14ac:dyDescent="0.3">
      <c r="A84" s="111"/>
      <c r="B84" s="112"/>
      <c r="C84" s="109"/>
      <c r="D84" s="8" t="s">
        <v>20</v>
      </c>
      <c r="E84" s="54"/>
      <c r="F84" s="54"/>
      <c r="G84" s="54"/>
      <c r="H84" s="54"/>
      <c r="I84" s="50"/>
      <c r="K84" s="50">
        <f>'Sample Financial Terms'!$S22</f>
        <v>0</v>
      </c>
      <c r="L84" s="50"/>
      <c r="M84" s="50">
        <f>'Sample Financial Terms'!$S26</f>
        <v>0</v>
      </c>
      <c r="N84" s="50">
        <f>'Sample Financial Terms'!$S29</f>
        <v>0</v>
      </c>
      <c r="O84" s="54"/>
      <c r="Q84" s="50">
        <f>'Sample Financial Terms'!$S32</f>
        <v>0</v>
      </c>
      <c r="R84" s="50"/>
      <c r="S84" s="54"/>
    </row>
    <row r="85" spans="1:21" x14ac:dyDescent="0.3">
      <c r="A85" s="111"/>
      <c r="B85" s="112"/>
      <c r="C85" s="109"/>
      <c r="D85" s="8" t="s">
        <v>24</v>
      </c>
      <c r="E85" s="54"/>
      <c r="F85" s="54"/>
      <c r="G85" s="54"/>
      <c r="H85" s="54"/>
      <c r="I85" s="50"/>
      <c r="K85" s="50"/>
      <c r="L85" s="50"/>
      <c r="M85" s="50"/>
      <c r="N85" s="50"/>
      <c r="O85" s="50"/>
      <c r="Q85" s="50"/>
      <c r="R85" s="50"/>
      <c r="S85" s="50"/>
      <c r="U85" s="50">
        <f>'Sample Financial Terms'!$T13</f>
        <v>60000000</v>
      </c>
    </row>
    <row r="86" spans="1:21" ht="28.8" x14ac:dyDescent="0.3">
      <c r="A86" s="111"/>
      <c r="B86" s="112"/>
      <c r="C86" s="109"/>
      <c r="D86" s="42" t="s">
        <v>63</v>
      </c>
      <c r="E86" s="44">
        <f t="shared" ref="E86:G86" si="116">IF($U86=0,0,E83/$U83*$U86)</f>
        <v>0</v>
      </c>
      <c r="F86" s="44">
        <f t="shared" si="116"/>
        <v>0</v>
      </c>
      <c r="G86" s="44">
        <f t="shared" si="116"/>
        <v>0</v>
      </c>
      <c r="H86" s="44">
        <f>IF($U86=0,0,H83/$U83*$U86)</f>
        <v>0</v>
      </c>
      <c r="I86" s="36">
        <f>SUM(E86:H86)</f>
        <v>0</v>
      </c>
      <c r="K86" s="44">
        <f t="shared" ref="K86:M86" si="117">IF($U86=0,0,K83/$U83*$U86)</f>
        <v>30186147.86352725</v>
      </c>
      <c r="L86" s="44">
        <f t="shared" si="117"/>
        <v>0</v>
      </c>
      <c r="M86" s="44">
        <f t="shared" si="117"/>
        <v>231427.23021604872</v>
      </c>
      <c r="N86" s="44">
        <f>IF($U86=0,0,N83/$U83*$U86)</f>
        <v>3018614.7863527252</v>
      </c>
      <c r="O86" s="36">
        <f>SUM(K86:N86)</f>
        <v>33436189.880096022</v>
      </c>
      <c r="Q86" s="44">
        <f t="shared" ref="Q86" si="118">IF($U86=0,0,Q83/$U83*$U86)</f>
        <v>26563810.119903978</v>
      </c>
      <c r="R86" s="44">
        <f>IF($U86=0,0,R83/$U83*$U86)</f>
        <v>0</v>
      </c>
      <c r="S86" s="36">
        <f>SUM(Q86:R86)</f>
        <v>26563810.119903978</v>
      </c>
      <c r="U86" s="36">
        <f>MIN(U83,IF(OR(U85="Unlimited",U85=""),10^18,U85))</f>
        <v>60000000</v>
      </c>
    </row>
    <row r="87" spans="1:21" x14ac:dyDescent="0.3">
      <c r="A87" s="111"/>
      <c r="B87" s="112"/>
      <c r="C87" s="109"/>
      <c r="D87" s="30" t="s">
        <v>67</v>
      </c>
      <c r="E87" s="37">
        <f>E60-E73-E86</f>
        <v>7211299.1817060858</v>
      </c>
      <c r="F87" s="37">
        <f t="shared" ref="F87:I87" si="119">F60-F73-F86</f>
        <v>7211299.1817060858</v>
      </c>
      <c r="G87" s="37">
        <f t="shared" si="119"/>
        <v>4322067.7801442286</v>
      </c>
      <c r="H87" s="37">
        <f t="shared" si="119"/>
        <v>1255333.8564435975</v>
      </c>
      <c r="I87" s="36">
        <f t="shared" si="119"/>
        <v>20000000</v>
      </c>
      <c r="K87" s="37">
        <f>K60-K73-K86</f>
        <v>30458640.408090103</v>
      </c>
      <c r="L87" s="37">
        <f t="shared" ref="L87" si="120">L60-L73-L86</f>
        <v>17590039.08642919</v>
      </c>
      <c r="M87" s="37">
        <f t="shared" ref="M87" si="121">M60-M73-M86</f>
        <v>233516.34059634013</v>
      </c>
      <c r="N87" s="37">
        <f t="shared" ref="N87" si="122">N60-N73-N86</f>
        <v>7674821.6951324809</v>
      </c>
      <c r="O87" s="36">
        <f t="shared" ref="O87" si="123">O60-O73-O86</f>
        <v>55957017.53024812</v>
      </c>
      <c r="Q87" s="37">
        <f t="shared" ref="Q87" si="124">Q60-Q73-Q86</f>
        <v>33687310.398630932</v>
      </c>
      <c r="R87" s="37">
        <f t="shared" ref="R87" si="125">R60-R73-R86</f>
        <v>20310672.311120946</v>
      </c>
      <c r="S87" s="36">
        <f t="shared" ref="S87" si="126">S60-S73-S86</f>
        <v>53997982.709751874</v>
      </c>
      <c r="U87" s="36">
        <f t="shared" ref="U87" si="127">I87+O87+S87</f>
        <v>129955000.23999999</v>
      </c>
    </row>
    <row r="88" spans="1:21" ht="15" customHeight="1" x14ac:dyDescent="0.3">
      <c r="A88" s="111"/>
      <c r="B88" s="112" t="s">
        <v>74</v>
      </c>
      <c r="C88" s="107" t="s">
        <v>75</v>
      </c>
    </row>
    <row r="89" spans="1:21" x14ac:dyDescent="0.3">
      <c r="A89" s="111"/>
      <c r="B89" s="112"/>
      <c r="C89" s="108"/>
      <c r="D89" s="8" t="s">
        <v>25</v>
      </c>
      <c r="E89" s="54">
        <f>'Sample Financial Terms'!$M7</f>
        <v>4</v>
      </c>
      <c r="F89" s="54">
        <f>'Sample Financial Terms'!$M7</f>
        <v>4</v>
      </c>
      <c r="G89" s="54">
        <f>'Sample Financial Terms'!$M7</f>
        <v>4</v>
      </c>
      <c r="H89" s="54">
        <f>'Sample Financial Terms'!$M7</f>
        <v>4</v>
      </c>
      <c r="I89" s="54"/>
      <c r="K89" s="54">
        <f>'Sample Financial Terms'!$M7</f>
        <v>4</v>
      </c>
      <c r="L89" s="54">
        <f>'Sample Financial Terms'!$M7</f>
        <v>4</v>
      </c>
      <c r="M89" s="54">
        <f>'Sample Financial Terms'!$M7</f>
        <v>4</v>
      </c>
      <c r="N89" s="54">
        <f>'Sample Financial Terms'!$M7</f>
        <v>4</v>
      </c>
      <c r="O89" s="54"/>
      <c r="Q89" s="54">
        <f>'Sample Financial Terms'!$M7</f>
        <v>4</v>
      </c>
      <c r="R89" s="54">
        <f>'Sample Financial Terms'!$M7</f>
        <v>4</v>
      </c>
      <c r="S89" s="54"/>
    </row>
    <row r="90" spans="1:21" x14ac:dyDescent="0.3">
      <c r="A90" s="111"/>
      <c r="B90" s="112"/>
      <c r="C90" s="108"/>
      <c r="D90" s="8" t="s">
        <v>14</v>
      </c>
      <c r="E90" s="51" t="str">
        <f>'Sample Financial Terms'!$N7</f>
        <v>Per Risk XS</v>
      </c>
      <c r="F90" s="51" t="str">
        <f>'Sample Financial Terms'!$N7</f>
        <v>Per Risk XS</v>
      </c>
      <c r="G90" s="51" t="str">
        <f>'Sample Financial Terms'!$N7</f>
        <v>Per Risk XS</v>
      </c>
      <c r="H90" s="51" t="str">
        <f>'Sample Financial Terms'!$N7</f>
        <v>Per Risk XS</v>
      </c>
      <c r="I90" s="54"/>
      <c r="K90" s="51" t="str">
        <f>'Sample Financial Terms'!$N7</f>
        <v>Per Risk XS</v>
      </c>
      <c r="L90" s="51" t="str">
        <f>'Sample Financial Terms'!$N7</f>
        <v>Per Risk XS</v>
      </c>
      <c r="M90" s="51" t="str">
        <f>'Sample Financial Terms'!$N7</f>
        <v>Per Risk XS</v>
      </c>
      <c r="N90" s="51" t="str">
        <f>'Sample Financial Terms'!$N7</f>
        <v>Per Risk XS</v>
      </c>
      <c r="O90" s="54"/>
      <c r="Q90" s="51" t="str">
        <f>'Sample Financial Terms'!$N7</f>
        <v>Per Risk XS</v>
      </c>
      <c r="R90" s="51" t="str">
        <f>'Sample Financial Terms'!$N7</f>
        <v>Per Risk XS</v>
      </c>
      <c r="S90" s="54"/>
    </row>
    <row r="91" spans="1:21" x14ac:dyDescent="0.3">
      <c r="A91" s="111"/>
      <c r="B91" s="112"/>
      <c r="C91" s="108"/>
      <c r="D91" s="8" t="s">
        <v>36</v>
      </c>
      <c r="E91" s="54">
        <f>'Sample Financial Terms'!$O7</f>
        <v>1</v>
      </c>
      <c r="F91" s="54">
        <f>'Sample Financial Terms'!$O7</f>
        <v>1</v>
      </c>
      <c r="G91" s="54">
        <f>'Sample Financial Terms'!$O7</f>
        <v>1</v>
      </c>
      <c r="H91" s="54">
        <f>'Sample Financial Terms'!$O7</f>
        <v>1</v>
      </c>
      <c r="I91" s="54"/>
      <c r="K91" s="54">
        <f>'Sample Financial Terms'!$O7</f>
        <v>1</v>
      </c>
      <c r="L91" s="54">
        <f>'Sample Financial Terms'!$O7</f>
        <v>1</v>
      </c>
      <c r="M91" s="54">
        <f>'Sample Financial Terms'!$O7</f>
        <v>1</v>
      </c>
      <c r="N91" s="54">
        <f>'Sample Financial Terms'!$O7</f>
        <v>1</v>
      </c>
      <c r="O91" s="54"/>
      <c r="Q91" s="54">
        <f>'Sample Financial Terms'!$O7</f>
        <v>1</v>
      </c>
      <c r="R91" s="54">
        <f>'Sample Financial Terms'!$O7</f>
        <v>1</v>
      </c>
      <c r="S91" s="54"/>
    </row>
    <row r="92" spans="1:21" x14ac:dyDescent="0.3">
      <c r="A92" s="111"/>
      <c r="B92" s="112"/>
      <c r="C92" s="108"/>
      <c r="D92" s="8" t="s">
        <v>22</v>
      </c>
      <c r="E92" s="49">
        <f>'Sample Financial Terms'!$P7</f>
        <v>1000000</v>
      </c>
      <c r="F92" s="49">
        <f>'Sample Financial Terms'!$P7</f>
        <v>1000000</v>
      </c>
      <c r="G92" s="49">
        <f>'Sample Financial Terms'!$P7</f>
        <v>1000000</v>
      </c>
      <c r="H92" s="49">
        <f>'Sample Financial Terms'!$P7</f>
        <v>1000000</v>
      </c>
      <c r="I92" s="54"/>
      <c r="K92" s="49">
        <f>'Sample Financial Terms'!$P7</f>
        <v>1000000</v>
      </c>
      <c r="L92" s="49">
        <f>'Sample Financial Terms'!$P7</f>
        <v>1000000</v>
      </c>
      <c r="M92" s="49">
        <f>'Sample Financial Terms'!$P7</f>
        <v>1000000</v>
      </c>
      <c r="N92" s="49">
        <f>'Sample Financial Terms'!$P7</f>
        <v>1000000</v>
      </c>
      <c r="O92" s="54"/>
      <c r="Q92" s="49">
        <f>'Sample Financial Terms'!$P7</f>
        <v>1000000</v>
      </c>
      <c r="R92" s="49">
        <f>'Sample Financial Terms'!$P7</f>
        <v>1000000</v>
      </c>
      <c r="S92" s="54"/>
    </row>
    <row r="93" spans="1:21" x14ac:dyDescent="0.3">
      <c r="A93" s="111"/>
      <c r="B93" s="112"/>
      <c r="C93" s="108"/>
      <c r="D93" s="41" t="s">
        <v>60</v>
      </c>
      <c r="E93" s="37">
        <f>MAX(0,E$87-E92)</f>
        <v>6211299.1817060858</v>
      </c>
      <c r="F93" s="37">
        <f>MAX(0,F$87-F92)</f>
        <v>6211299.1817060858</v>
      </c>
      <c r="G93" s="37">
        <f>MAX(0,G$87-G92)</f>
        <v>3322067.7801442286</v>
      </c>
      <c r="H93" s="37">
        <f>MAX(0,H$87-H92)</f>
        <v>255333.85644359747</v>
      </c>
      <c r="K93" s="37">
        <f>MAX(0,K$87-K92)</f>
        <v>29458640.408090103</v>
      </c>
      <c r="L93" s="37">
        <f>MAX(0,L$87-L92)</f>
        <v>16590039.08642919</v>
      </c>
      <c r="M93" s="37">
        <f>MAX(0,M$87-M92)</f>
        <v>0</v>
      </c>
      <c r="N93" s="37">
        <f>MAX(0,N$87-N92)</f>
        <v>6674821.6951324809</v>
      </c>
      <c r="Q93" s="37">
        <f>MAX(0,Q$87-Q92)</f>
        <v>32687310.398630932</v>
      </c>
      <c r="R93" s="37">
        <f>MAX(0,R$87-R92)</f>
        <v>19310672.311120946</v>
      </c>
    </row>
    <row r="94" spans="1:21" x14ac:dyDescent="0.3">
      <c r="A94" s="111"/>
      <c r="B94" s="112"/>
      <c r="C94" s="108"/>
      <c r="D94" s="8" t="s">
        <v>21</v>
      </c>
      <c r="E94" s="49">
        <f>'Sample Financial Terms'!$Q7</f>
        <v>1000000</v>
      </c>
      <c r="F94" s="49">
        <f>'Sample Financial Terms'!$Q7</f>
        <v>1000000</v>
      </c>
      <c r="G94" s="49">
        <f>'Sample Financial Terms'!$Q7</f>
        <v>1000000</v>
      </c>
      <c r="H94" s="49">
        <f>'Sample Financial Terms'!$Q7</f>
        <v>1000000</v>
      </c>
      <c r="I94" s="54"/>
      <c r="K94" s="49">
        <f>'Sample Financial Terms'!$Q7</f>
        <v>1000000</v>
      </c>
      <c r="L94" s="49">
        <f>'Sample Financial Terms'!$Q7</f>
        <v>1000000</v>
      </c>
      <c r="M94" s="49">
        <f>'Sample Financial Terms'!$Q7</f>
        <v>1000000</v>
      </c>
      <c r="N94" s="49">
        <f>'Sample Financial Terms'!$Q7</f>
        <v>1000000</v>
      </c>
      <c r="O94" s="54"/>
      <c r="Q94" s="49">
        <f>'Sample Financial Terms'!$Q7</f>
        <v>1000000</v>
      </c>
      <c r="R94" s="49">
        <f>'Sample Financial Terms'!$Q7</f>
        <v>1000000</v>
      </c>
      <c r="S94" s="54"/>
    </row>
    <row r="95" spans="1:21" x14ac:dyDescent="0.3">
      <c r="A95" s="111"/>
      <c r="B95" s="112"/>
      <c r="C95" s="108"/>
      <c r="D95" s="41" t="s">
        <v>61</v>
      </c>
      <c r="E95" s="37">
        <f t="shared" ref="E95" si="128">IF(E94="Unlimited",E93,MIN(E94,E93))</f>
        <v>1000000</v>
      </c>
      <c r="F95" s="37">
        <f t="shared" ref="F95" si="129">IF(F94="Unlimited",F93,MIN(F94,F93))</f>
        <v>1000000</v>
      </c>
      <c r="G95" s="37">
        <f t="shared" ref="G95" si="130">IF(G94="Unlimited",G93,MIN(G94,G93))</f>
        <v>1000000</v>
      </c>
      <c r="H95" s="37">
        <f t="shared" ref="H95" si="131">IF(H94="Unlimited",H93,MIN(H94,H93))</f>
        <v>255333.85644359747</v>
      </c>
      <c r="K95" s="37">
        <f t="shared" ref="K95" si="132">IF(K94="Unlimited",K93,MIN(K94,K93))</f>
        <v>1000000</v>
      </c>
      <c r="L95" s="37">
        <f t="shared" ref="L95" si="133">IF(L94="Unlimited",L93,MIN(L94,L93))</f>
        <v>1000000</v>
      </c>
      <c r="M95" s="37">
        <f t="shared" ref="M95" si="134">IF(M94="Unlimited",M93,MIN(M94,M93))</f>
        <v>0</v>
      </c>
      <c r="N95" s="37">
        <f t="shared" ref="N95" si="135">IF(N94="Unlimited",N93,MIN(N94,N93))</f>
        <v>1000000</v>
      </c>
      <c r="Q95" s="37">
        <f t="shared" ref="Q95" si="136">IF(Q94="Unlimited",Q93,MIN(Q94,Q93))</f>
        <v>1000000</v>
      </c>
      <c r="R95" s="37">
        <f t="shared" ref="R95" si="137">IF(R94="Unlimited",R93,MIN(R94,R93))</f>
        <v>1000000</v>
      </c>
    </row>
    <row r="96" spans="1:21" x14ac:dyDescent="0.3">
      <c r="A96" s="111"/>
      <c r="B96" s="112"/>
      <c r="C96" s="108"/>
      <c r="D96" s="8" t="s">
        <v>23</v>
      </c>
      <c r="E96" s="52">
        <f>'Sample Financial Terms'!$R7</f>
        <v>0.5</v>
      </c>
      <c r="F96" s="52">
        <f>'Sample Financial Terms'!$R7</f>
        <v>0.5</v>
      </c>
      <c r="G96" s="52">
        <f>'Sample Financial Terms'!$R7</f>
        <v>0.5</v>
      </c>
      <c r="H96" s="52">
        <f>'Sample Financial Terms'!$R7</f>
        <v>0.5</v>
      </c>
      <c r="I96" s="54"/>
      <c r="K96" s="52">
        <f>'Sample Financial Terms'!$R7</f>
        <v>0.5</v>
      </c>
      <c r="L96" s="52">
        <f>'Sample Financial Terms'!$R7</f>
        <v>0.5</v>
      </c>
      <c r="M96" s="52">
        <f>'Sample Financial Terms'!$R7</f>
        <v>0.5</v>
      </c>
      <c r="N96" s="52">
        <f>'Sample Financial Terms'!$R7</f>
        <v>0.5</v>
      </c>
      <c r="O96" s="54"/>
      <c r="Q96" s="52">
        <f>'Sample Financial Terms'!$R7</f>
        <v>0.5</v>
      </c>
      <c r="R96" s="52">
        <f>'Sample Financial Terms'!$R7</f>
        <v>0.5</v>
      </c>
      <c r="S96" s="54"/>
    </row>
    <row r="97" spans="1:21" x14ac:dyDescent="0.3">
      <c r="A97" s="111"/>
      <c r="B97" s="112"/>
      <c r="C97" s="108"/>
      <c r="D97" s="41" t="s">
        <v>62</v>
      </c>
      <c r="E97" s="37">
        <f>E95*E96</f>
        <v>500000</v>
      </c>
      <c r="F97" s="37">
        <f>F95*F96</f>
        <v>500000</v>
      </c>
      <c r="G97" s="37">
        <f>G95*G96</f>
        <v>500000</v>
      </c>
      <c r="H97" s="37">
        <f>H95*H96</f>
        <v>127666.92822179873</v>
      </c>
      <c r="I97" s="37">
        <f t="shared" ref="I97" si="138">SUM(E97:H97)</f>
        <v>1627666.9282217987</v>
      </c>
      <c r="K97" s="37">
        <f>K95*K96</f>
        <v>500000</v>
      </c>
      <c r="L97" s="37">
        <f>L95*L96</f>
        <v>500000</v>
      </c>
      <c r="M97" s="37">
        <f>M95*M96</f>
        <v>0</v>
      </c>
      <c r="N97" s="37">
        <f>N95*N96</f>
        <v>500000</v>
      </c>
      <c r="O97" s="37">
        <f t="shared" ref="O97" si="139">SUM(K97:N97)</f>
        <v>1500000</v>
      </c>
      <c r="Q97" s="37">
        <f>Q95*Q96</f>
        <v>500000</v>
      </c>
      <c r="R97" s="37">
        <f>R95*R96</f>
        <v>500000</v>
      </c>
      <c r="S97" s="37">
        <f>SUM(Q97:R97)</f>
        <v>1000000</v>
      </c>
      <c r="U97" s="38">
        <f t="shared" ref="U97" si="140">I97+O97+S97</f>
        <v>4127666.9282217985</v>
      </c>
    </row>
    <row r="98" spans="1:21" x14ac:dyDescent="0.3">
      <c r="A98" s="111"/>
      <c r="B98" s="112"/>
      <c r="C98" s="108"/>
      <c r="D98" s="8" t="s">
        <v>20</v>
      </c>
      <c r="E98" s="50">
        <f>'Sample Financial Terms'!$S7</f>
        <v>10</v>
      </c>
      <c r="F98" s="50">
        <f>'Sample Financial Terms'!$S7</f>
        <v>10</v>
      </c>
      <c r="G98" s="50">
        <f>'Sample Financial Terms'!$S7</f>
        <v>10</v>
      </c>
      <c r="H98" s="50">
        <f>'Sample Financial Terms'!$S7</f>
        <v>10</v>
      </c>
      <c r="I98" s="54"/>
      <c r="K98" s="50">
        <f>'Sample Financial Terms'!$S7</f>
        <v>10</v>
      </c>
      <c r="L98" s="50">
        <f>'Sample Financial Terms'!$S7</f>
        <v>10</v>
      </c>
      <c r="M98" s="50">
        <f>'Sample Financial Terms'!$S7</f>
        <v>10</v>
      </c>
      <c r="N98" s="50">
        <f>'Sample Financial Terms'!$S7</f>
        <v>10</v>
      </c>
      <c r="O98" s="54"/>
      <c r="Q98" s="50">
        <f>'Sample Financial Terms'!$S7</f>
        <v>10</v>
      </c>
      <c r="R98" s="50">
        <f>'Sample Financial Terms'!$S7</f>
        <v>10</v>
      </c>
      <c r="S98" s="54"/>
    </row>
    <row r="99" spans="1:21" x14ac:dyDescent="0.3">
      <c r="A99" s="111"/>
      <c r="B99" s="112"/>
      <c r="C99" s="108"/>
      <c r="D99" s="8" t="s">
        <v>24</v>
      </c>
      <c r="E99" s="49"/>
      <c r="F99" s="49"/>
      <c r="G99" s="49"/>
      <c r="H99" s="49"/>
      <c r="I99" s="49"/>
      <c r="K99" s="49"/>
      <c r="L99" s="49"/>
      <c r="M99" s="49"/>
      <c r="N99" s="49"/>
      <c r="O99" s="49"/>
      <c r="Q99" s="49"/>
      <c r="R99" s="49"/>
      <c r="S99" s="49"/>
      <c r="U99" s="49">
        <f>'Sample Financial Terms'!$T7</f>
        <v>3000000</v>
      </c>
    </row>
    <row r="100" spans="1:21" ht="28.8" x14ac:dyDescent="0.3">
      <c r="A100" s="111"/>
      <c r="B100" s="112"/>
      <c r="C100" s="108"/>
      <c r="D100" s="42" t="s">
        <v>63</v>
      </c>
      <c r="E100" s="44">
        <f>IF($U100=0,0,E97/$U97*$U100)</f>
        <v>363401.41442715703</v>
      </c>
      <c r="F100" s="44">
        <f>IF($U100=0,0,F97/$U97*$U100)</f>
        <v>363401.41442715703</v>
      </c>
      <c r="G100" s="44">
        <f>IF($U100=0,0,G97/$U97*$U100)</f>
        <v>363401.41442715703</v>
      </c>
      <c r="H100" s="44">
        <f>IF($U100=0,0,H97/$U97*$U100)</f>
        <v>92788.684582743983</v>
      </c>
      <c r="I100" s="36">
        <f>SUM(E100:H100)</f>
        <v>1182992.9278642151</v>
      </c>
      <c r="K100" s="44">
        <f>IF($U100=0,0,K97/$U97*$U100)</f>
        <v>363401.41442715703</v>
      </c>
      <c r="L100" s="44">
        <f>IF($U100=0,0,L97/$U97*$U100)</f>
        <v>363401.41442715703</v>
      </c>
      <c r="M100" s="44">
        <f>IF($U100=0,0,M97/$U97*$U100)</f>
        <v>0</v>
      </c>
      <c r="N100" s="44">
        <f>IF($U100=0,0,N97/$U97*$U100)</f>
        <v>363401.41442715703</v>
      </c>
      <c r="O100" s="36">
        <f>SUM(K100:N100)</f>
        <v>1090204.2432814711</v>
      </c>
      <c r="Q100" s="44">
        <f>IF($U100=0,0,Q97/$U97*$U100)</f>
        <v>363401.41442715703</v>
      </c>
      <c r="R100" s="44">
        <f>IF($U100=0,0,R97/$U97*$U100)</f>
        <v>363401.41442715703</v>
      </c>
      <c r="S100" s="36">
        <f>SUM(Q100:R100)</f>
        <v>726802.82885431405</v>
      </c>
      <c r="U100" s="36">
        <f>MIN(U97,IF(OR(U99="Unlimited",U99=""),10^18,U99))</f>
        <v>3000000</v>
      </c>
    </row>
    <row r="101" spans="1:21" x14ac:dyDescent="0.3">
      <c r="A101" s="111"/>
      <c r="B101" s="112"/>
      <c r="C101" s="107" t="s">
        <v>76</v>
      </c>
    </row>
    <row r="102" spans="1:21" x14ac:dyDescent="0.3">
      <c r="A102" s="111"/>
      <c r="B102" s="112"/>
      <c r="C102" s="108"/>
      <c r="D102" s="8" t="s">
        <v>25</v>
      </c>
      <c r="E102" s="54">
        <f>'Sample Financial Terms'!$M8</f>
        <v>4</v>
      </c>
      <c r="F102" s="54">
        <f>'Sample Financial Terms'!$M8</f>
        <v>4</v>
      </c>
      <c r="G102" s="54">
        <f>'Sample Financial Terms'!$M8</f>
        <v>4</v>
      </c>
      <c r="H102" s="54">
        <f>'Sample Financial Terms'!$M8</f>
        <v>4</v>
      </c>
      <c r="I102" s="54"/>
      <c r="K102" s="54">
        <f>'Sample Financial Terms'!$M8</f>
        <v>4</v>
      </c>
      <c r="L102" s="54">
        <f>'Sample Financial Terms'!$M8</f>
        <v>4</v>
      </c>
      <c r="M102" s="54">
        <f>'Sample Financial Terms'!$M8</f>
        <v>4</v>
      </c>
      <c r="N102" s="54">
        <f>'Sample Financial Terms'!$M8</f>
        <v>4</v>
      </c>
      <c r="O102" s="54"/>
      <c r="Q102" s="54">
        <f>'Sample Financial Terms'!$M8</f>
        <v>4</v>
      </c>
      <c r="R102" s="54">
        <f>'Sample Financial Terms'!$M8</f>
        <v>4</v>
      </c>
      <c r="S102" s="54"/>
    </row>
    <row r="103" spans="1:21" x14ac:dyDescent="0.3">
      <c r="A103" s="111"/>
      <c r="B103" s="112"/>
      <c r="C103" s="108"/>
      <c r="D103" s="8" t="s">
        <v>14</v>
      </c>
      <c r="E103" s="51" t="str">
        <f>'Sample Financial Terms'!$N8</f>
        <v>Per Risk XS</v>
      </c>
      <c r="F103" s="51" t="str">
        <f>'Sample Financial Terms'!$N8</f>
        <v>Per Risk XS</v>
      </c>
      <c r="G103" s="51" t="str">
        <f>'Sample Financial Terms'!$N8</f>
        <v>Per Risk XS</v>
      </c>
      <c r="H103" s="51" t="str">
        <f>'Sample Financial Terms'!$N8</f>
        <v>Per Risk XS</v>
      </c>
      <c r="I103" s="54"/>
      <c r="K103" s="51" t="str">
        <f>'Sample Financial Terms'!$N8</f>
        <v>Per Risk XS</v>
      </c>
      <c r="L103" s="51" t="str">
        <f>'Sample Financial Terms'!$N8</f>
        <v>Per Risk XS</v>
      </c>
      <c r="M103" s="51" t="str">
        <f>'Sample Financial Terms'!$N8</f>
        <v>Per Risk XS</v>
      </c>
      <c r="N103" s="51" t="str">
        <f>'Sample Financial Terms'!$N8</f>
        <v>Per Risk XS</v>
      </c>
      <c r="O103" s="54"/>
      <c r="Q103" s="51" t="str">
        <f>'Sample Financial Terms'!$N8</f>
        <v>Per Risk XS</v>
      </c>
      <c r="R103" s="51" t="str">
        <f>'Sample Financial Terms'!$N8</f>
        <v>Per Risk XS</v>
      </c>
      <c r="S103" s="54"/>
    </row>
    <row r="104" spans="1:21" x14ac:dyDescent="0.3">
      <c r="A104" s="111"/>
      <c r="B104" s="112"/>
      <c r="C104" s="108"/>
      <c r="D104" s="8" t="s">
        <v>36</v>
      </c>
      <c r="E104" s="54">
        <f>'Sample Financial Terms'!$O8</f>
        <v>2</v>
      </c>
      <c r="F104" s="54">
        <f>'Sample Financial Terms'!$O8</f>
        <v>2</v>
      </c>
      <c r="G104" s="54">
        <f>'Sample Financial Terms'!$O8</f>
        <v>2</v>
      </c>
      <c r="H104" s="54">
        <f>'Sample Financial Terms'!$O8</f>
        <v>2</v>
      </c>
      <c r="I104" s="54"/>
      <c r="K104" s="54">
        <f>'Sample Financial Terms'!$O8</f>
        <v>2</v>
      </c>
      <c r="L104" s="54">
        <f>'Sample Financial Terms'!$O8</f>
        <v>2</v>
      </c>
      <c r="M104" s="54">
        <f>'Sample Financial Terms'!$O8</f>
        <v>2</v>
      </c>
      <c r="N104" s="54">
        <f>'Sample Financial Terms'!$O8</f>
        <v>2</v>
      </c>
      <c r="O104" s="54"/>
      <c r="Q104" s="54">
        <f>'Sample Financial Terms'!$O8</f>
        <v>2</v>
      </c>
      <c r="R104" s="54">
        <f>'Sample Financial Terms'!$O8</f>
        <v>2</v>
      </c>
      <c r="S104" s="54"/>
    </row>
    <row r="105" spans="1:21" x14ac:dyDescent="0.3">
      <c r="A105" s="111"/>
      <c r="B105" s="112"/>
      <c r="C105" s="108"/>
      <c r="D105" s="8" t="s">
        <v>22</v>
      </c>
      <c r="E105" s="49">
        <f>'Sample Financial Terms'!$P8</f>
        <v>2000000</v>
      </c>
      <c r="F105" s="49">
        <f>'Sample Financial Terms'!$P8</f>
        <v>2000000</v>
      </c>
      <c r="G105" s="49">
        <f>'Sample Financial Terms'!$P8</f>
        <v>2000000</v>
      </c>
      <c r="H105" s="49">
        <f>'Sample Financial Terms'!$P8</f>
        <v>2000000</v>
      </c>
      <c r="I105" s="54"/>
      <c r="K105" s="49">
        <f>'Sample Financial Terms'!$P8</f>
        <v>2000000</v>
      </c>
      <c r="L105" s="49">
        <f>'Sample Financial Terms'!$P8</f>
        <v>2000000</v>
      </c>
      <c r="M105" s="49">
        <f>'Sample Financial Terms'!$P8</f>
        <v>2000000</v>
      </c>
      <c r="N105" s="49">
        <f>'Sample Financial Terms'!$P8</f>
        <v>2000000</v>
      </c>
      <c r="O105" s="54"/>
      <c r="Q105" s="49">
        <f>'Sample Financial Terms'!$P8</f>
        <v>2000000</v>
      </c>
      <c r="R105" s="49">
        <f>'Sample Financial Terms'!$P8</f>
        <v>2000000</v>
      </c>
      <c r="S105" s="54"/>
    </row>
    <row r="106" spans="1:21" x14ac:dyDescent="0.3">
      <c r="A106" s="111"/>
      <c r="B106" s="112"/>
      <c r="C106" s="108"/>
      <c r="D106" s="41" t="s">
        <v>60</v>
      </c>
      <c r="E106" s="37">
        <f>MAX(0,E$87-E105)</f>
        <v>5211299.1817060858</v>
      </c>
      <c r="F106" s="37">
        <f>MAX(0,F$87-F105)</f>
        <v>5211299.1817060858</v>
      </c>
      <c r="G106" s="37">
        <f>MAX(0,G$87-G105)</f>
        <v>2322067.7801442286</v>
      </c>
      <c r="H106" s="37">
        <f>MAX(0,H$87-H105)</f>
        <v>0</v>
      </c>
      <c r="K106" s="37">
        <f>MAX(0,K$87-K105)</f>
        <v>28458640.408090103</v>
      </c>
      <c r="L106" s="37">
        <f>MAX(0,L$87-L105)</f>
        <v>15590039.08642919</v>
      </c>
      <c r="M106" s="37">
        <f>MAX(0,M$87-M105)</f>
        <v>0</v>
      </c>
      <c r="N106" s="37">
        <f>MAX(0,N$87-N105)</f>
        <v>5674821.6951324809</v>
      </c>
      <c r="Q106" s="37">
        <f>MAX(0,Q$87-Q105)</f>
        <v>31687310.398630932</v>
      </c>
      <c r="R106" s="37">
        <f>MAX(0,R$87-R105)</f>
        <v>18310672.311120946</v>
      </c>
    </row>
    <row r="107" spans="1:21" x14ac:dyDescent="0.3">
      <c r="A107" s="111"/>
      <c r="B107" s="112"/>
      <c r="C107" s="108"/>
      <c r="D107" s="8" t="s">
        <v>21</v>
      </c>
      <c r="E107" s="49">
        <f>'Sample Financial Terms'!$Q8</f>
        <v>3000000</v>
      </c>
      <c r="F107" s="49">
        <f>'Sample Financial Terms'!$Q8</f>
        <v>3000000</v>
      </c>
      <c r="G107" s="49">
        <f>'Sample Financial Terms'!$Q8</f>
        <v>3000000</v>
      </c>
      <c r="H107" s="49">
        <f>'Sample Financial Terms'!$Q8</f>
        <v>3000000</v>
      </c>
      <c r="I107" s="54"/>
      <c r="K107" s="49">
        <f>'Sample Financial Terms'!$Q8</f>
        <v>3000000</v>
      </c>
      <c r="L107" s="49">
        <f>'Sample Financial Terms'!$Q8</f>
        <v>3000000</v>
      </c>
      <c r="M107" s="49">
        <f>'Sample Financial Terms'!$Q8</f>
        <v>3000000</v>
      </c>
      <c r="N107" s="49">
        <f>'Sample Financial Terms'!$Q8</f>
        <v>3000000</v>
      </c>
      <c r="O107" s="54"/>
      <c r="Q107" s="49">
        <f>'Sample Financial Terms'!$Q8</f>
        <v>3000000</v>
      </c>
      <c r="R107" s="49">
        <f>'Sample Financial Terms'!$Q8</f>
        <v>3000000</v>
      </c>
      <c r="S107" s="54"/>
    </row>
    <row r="108" spans="1:21" x14ac:dyDescent="0.3">
      <c r="A108" s="111"/>
      <c r="B108" s="112"/>
      <c r="C108" s="108"/>
      <c r="D108" s="41" t="s">
        <v>61</v>
      </c>
      <c r="E108" s="37">
        <f t="shared" ref="E108" si="141">IF(E107="Unlimited",E106,MIN(E107,E106))</f>
        <v>3000000</v>
      </c>
      <c r="F108" s="37">
        <f t="shared" ref="F108" si="142">IF(F107="Unlimited",F106,MIN(F107,F106))</f>
        <v>3000000</v>
      </c>
      <c r="G108" s="37">
        <f t="shared" ref="G108" si="143">IF(G107="Unlimited",G106,MIN(G107,G106))</f>
        <v>2322067.7801442286</v>
      </c>
      <c r="H108" s="37">
        <f t="shared" ref="H108" si="144">IF(H107="Unlimited",H106,MIN(H107,H106))</f>
        <v>0</v>
      </c>
      <c r="K108" s="37">
        <f t="shared" ref="K108" si="145">IF(K107="Unlimited",K106,MIN(K107,K106))</f>
        <v>3000000</v>
      </c>
      <c r="L108" s="37">
        <f t="shared" ref="L108" si="146">IF(L107="Unlimited",L106,MIN(L107,L106))</f>
        <v>3000000</v>
      </c>
      <c r="M108" s="37">
        <f t="shared" ref="M108" si="147">IF(M107="Unlimited",M106,MIN(M107,M106))</f>
        <v>0</v>
      </c>
      <c r="N108" s="37">
        <f t="shared" ref="N108" si="148">IF(N107="Unlimited",N106,MIN(N107,N106))</f>
        <v>3000000</v>
      </c>
      <c r="Q108" s="37">
        <f t="shared" ref="Q108" si="149">IF(Q107="Unlimited",Q106,MIN(Q107,Q106))</f>
        <v>3000000</v>
      </c>
      <c r="R108" s="37">
        <f t="shared" ref="R108" si="150">IF(R107="Unlimited",R106,MIN(R107,R106))</f>
        <v>3000000</v>
      </c>
    </row>
    <row r="109" spans="1:21" x14ac:dyDescent="0.3">
      <c r="A109" s="111"/>
      <c r="B109" s="112"/>
      <c r="C109" s="108"/>
      <c r="D109" s="8" t="s">
        <v>23</v>
      </c>
      <c r="E109" s="52">
        <f>'Sample Financial Terms'!$R8</f>
        <v>0.9</v>
      </c>
      <c r="F109" s="52">
        <f>'Sample Financial Terms'!$R8</f>
        <v>0.9</v>
      </c>
      <c r="G109" s="52">
        <f>'Sample Financial Terms'!$R8</f>
        <v>0.9</v>
      </c>
      <c r="H109" s="52">
        <f>'Sample Financial Terms'!$R8</f>
        <v>0.9</v>
      </c>
      <c r="I109" s="54"/>
      <c r="K109" s="52">
        <f>'Sample Financial Terms'!$R8</f>
        <v>0.9</v>
      </c>
      <c r="L109" s="52">
        <f>'Sample Financial Terms'!$R8</f>
        <v>0.9</v>
      </c>
      <c r="M109" s="52">
        <f>'Sample Financial Terms'!$R8</f>
        <v>0.9</v>
      </c>
      <c r="N109" s="52">
        <f>'Sample Financial Terms'!$R8</f>
        <v>0.9</v>
      </c>
      <c r="O109" s="54"/>
      <c r="Q109" s="52">
        <f>'Sample Financial Terms'!$R8</f>
        <v>0.9</v>
      </c>
      <c r="R109" s="52">
        <f>'Sample Financial Terms'!$R8</f>
        <v>0.9</v>
      </c>
      <c r="S109" s="54"/>
    </row>
    <row r="110" spans="1:21" x14ac:dyDescent="0.3">
      <c r="A110" s="111"/>
      <c r="B110" s="112"/>
      <c r="C110" s="108"/>
      <c r="D110" s="41" t="s">
        <v>62</v>
      </c>
      <c r="E110" s="37">
        <f>E108*E109</f>
        <v>2700000</v>
      </c>
      <c r="F110" s="37">
        <f>F108*F109</f>
        <v>2700000</v>
      </c>
      <c r="G110" s="37">
        <f>G108*G109</f>
        <v>2089861.0021298057</v>
      </c>
      <c r="H110" s="37">
        <f>H108*H109</f>
        <v>0</v>
      </c>
      <c r="I110" s="37">
        <f t="shared" ref="I110" si="151">SUM(E110:H110)</f>
        <v>7489861.0021298062</v>
      </c>
      <c r="K110" s="37">
        <f>K108*K109</f>
        <v>2700000</v>
      </c>
      <c r="L110" s="37">
        <f>L108*L109</f>
        <v>2700000</v>
      </c>
      <c r="M110" s="37">
        <f>M108*M109</f>
        <v>0</v>
      </c>
      <c r="N110" s="37">
        <f>N108*N109</f>
        <v>2700000</v>
      </c>
      <c r="O110" s="37">
        <f t="shared" ref="O110" si="152">SUM(K110:N110)</f>
        <v>8100000</v>
      </c>
      <c r="Q110" s="37">
        <f>Q108*Q109</f>
        <v>2700000</v>
      </c>
      <c r="R110" s="37">
        <f>R108*R109</f>
        <v>2700000</v>
      </c>
      <c r="S110" s="37">
        <f>SUM(Q110:R110)</f>
        <v>5400000</v>
      </c>
      <c r="U110" s="38">
        <f t="shared" ref="U110" si="153">I110+O110+S110</f>
        <v>20989861.002129808</v>
      </c>
    </row>
    <row r="111" spans="1:21" x14ac:dyDescent="0.3">
      <c r="A111" s="111"/>
      <c r="B111" s="112"/>
      <c r="C111" s="108"/>
      <c r="D111" s="8" t="s">
        <v>20</v>
      </c>
      <c r="E111" s="50">
        <f>'Sample Financial Terms'!$S8</f>
        <v>5</v>
      </c>
      <c r="F111" s="50">
        <f>'Sample Financial Terms'!$S8</f>
        <v>5</v>
      </c>
      <c r="G111" s="50">
        <f>'Sample Financial Terms'!$S8</f>
        <v>5</v>
      </c>
      <c r="H111" s="50">
        <f>'Sample Financial Terms'!$S8</f>
        <v>5</v>
      </c>
      <c r="I111" s="54"/>
      <c r="K111" s="50">
        <f>'Sample Financial Terms'!$S8</f>
        <v>5</v>
      </c>
      <c r="L111" s="50">
        <f>'Sample Financial Terms'!$S8</f>
        <v>5</v>
      </c>
      <c r="M111" s="50">
        <f>'Sample Financial Terms'!$S8</f>
        <v>5</v>
      </c>
      <c r="N111" s="50">
        <f>'Sample Financial Terms'!$S8</f>
        <v>5</v>
      </c>
      <c r="O111" s="54"/>
      <c r="Q111" s="50">
        <f>'Sample Financial Terms'!$S8</f>
        <v>5</v>
      </c>
      <c r="R111" s="50">
        <f>'Sample Financial Terms'!$S8</f>
        <v>5</v>
      </c>
      <c r="S111" s="54"/>
    </row>
    <row r="112" spans="1:21" x14ac:dyDescent="0.3">
      <c r="A112" s="111"/>
      <c r="B112" s="112"/>
      <c r="C112" s="108"/>
      <c r="D112" s="8" t="s">
        <v>24</v>
      </c>
      <c r="E112" s="49"/>
      <c r="F112" s="49"/>
      <c r="G112" s="49"/>
      <c r="H112" s="49"/>
      <c r="I112" s="49"/>
      <c r="K112" s="49"/>
      <c r="L112" s="49"/>
      <c r="M112" s="49"/>
      <c r="N112" s="49"/>
      <c r="O112" s="49"/>
      <c r="Q112" s="49"/>
      <c r="R112" s="49"/>
      <c r="S112" s="49"/>
      <c r="U112" s="49">
        <f>'Sample Financial Terms'!$T8</f>
        <v>9000000</v>
      </c>
    </row>
    <row r="113" spans="1:21" ht="28.8" x14ac:dyDescent="0.3">
      <c r="A113" s="111"/>
      <c r="B113" s="112"/>
      <c r="C113" s="108"/>
      <c r="D113" s="42" t="s">
        <v>63</v>
      </c>
      <c r="E113" s="44">
        <f>IF($U113=0,0,E110/$U110*$U113)</f>
        <v>1157701.8064833453</v>
      </c>
      <c r="F113" s="44">
        <f>IF($U113=0,0,F110/$U110*$U113)</f>
        <v>1157701.8064833453</v>
      </c>
      <c r="G113" s="44">
        <f>IF($U113=0,0,G110/$U110*$U113)</f>
        <v>896087.3546165817</v>
      </c>
      <c r="H113" s="44">
        <f>IF($U113=0,0,H110/$U110*$U113)</f>
        <v>0</v>
      </c>
      <c r="I113" s="36">
        <f>SUM(E113:H113)</f>
        <v>3211490.9675832726</v>
      </c>
      <c r="K113" s="44">
        <f>IF($U113=0,0,K110/$U110*$U113)</f>
        <v>1157701.8064833453</v>
      </c>
      <c r="L113" s="44">
        <f>IF($U113=0,0,L110/$U110*$U113)</f>
        <v>1157701.8064833453</v>
      </c>
      <c r="M113" s="44">
        <f>IF($U113=0,0,M110/$U110*$U113)</f>
        <v>0</v>
      </c>
      <c r="N113" s="44">
        <f>IF($U113=0,0,N110/$U110*$U113)</f>
        <v>1157701.8064833453</v>
      </c>
      <c r="O113" s="36">
        <f>SUM(K113:N113)</f>
        <v>3473105.4194500363</v>
      </c>
      <c r="Q113" s="44">
        <f>IF($U113=0,0,Q110/$U110*$U113)</f>
        <v>1157701.8064833453</v>
      </c>
      <c r="R113" s="44">
        <f>IF($U113=0,0,R110/$U110*$U113)</f>
        <v>1157701.8064833453</v>
      </c>
      <c r="S113" s="36">
        <f>SUM(Q113:R113)</f>
        <v>2315403.6129666907</v>
      </c>
      <c r="U113" s="36">
        <f>MIN(U110,IF(OR(U112="Unlimited",U112=""),10^18,U112))</f>
        <v>9000000</v>
      </c>
    </row>
    <row r="114" spans="1:21" ht="15" customHeight="1" x14ac:dyDescent="0.3">
      <c r="A114" s="110" t="s">
        <v>68</v>
      </c>
      <c r="B114" s="112"/>
      <c r="C114" s="107" t="s">
        <v>77</v>
      </c>
    </row>
    <row r="115" spans="1:21" x14ac:dyDescent="0.3">
      <c r="A115" s="111"/>
      <c r="B115" s="112"/>
      <c r="C115" s="108"/>
      <c r="D115" s="8" t="s">
        <v>25</v>
      </c>
      <c r="E115" s="54">
        <f>'Sample Financial Terms'!$M9</f>
        <v>4</v>
      </c>
      <c r="F115" s="54">
        <f>'Sample Financial Terms'!$M9</f>
        <v>4</v>
      </c>
      <c r="G115" s="54">
        <f>'Sample Financial Terms'!$M9</f>
        <v>4</v>
      </c>
      <c r="H115" s="54">
        <f>'Sample Financial Terms'!$M9</f>
        <v>4</v>
      </c>
      <c r="I115" s="54"/>
      <c r="K115" s="54">
        <f>'Sample Financial Terms'!$M9</f>
        <v>4</v>
      </c>
      <c r="L115" s="54">
        <f>'Sample Financial Terms'!$M9</f>
        <v>4</v>
      </c>
      <c r="M115" s="54">
        <f>'Sample Financial Terms'!$M9</f>
        <v>4</v>
      </c>
      <c r="N115" s="54">
        <f>'Sample Financial Terms'!$M9</f>
        <v>4</v>
      </c>
      <c r="O115" s="54"/>
      <c r="Q115" s="54">
        <f>'Sample Financial Terms'!$M9</f>
        <v>4</v>
      </c>
      <c r="R115" s="54">
        <f>'Sample Financial Terms'!$M9</f>
        <v>4</v>
      </c>
      <c r="S115" s="54"/>
    </row>
    <row r="116" spans="1:21" x14ac:dyDescent="0.3">
      <c r="A116" s="111"/>
      <c r="B116" s="112"/>
      <c r="C116" s="108"/>
      <c r="D116" s="8" t="s">
        <v>14</v>
      </c>
      <c r="E116" s="51" t="str">
        <f>'Sample Financial Terms'!$N9</f>
        <v>Per Risk XS</v>
      </c>
      <c r="F116" s="51" t="str">
        <f>'Sample Financial Terms'!$N9</f>
        <v>Per Risk XS</v>
      </c>
      <c r="G116" s="51" t="str">
        <f>'Sample Financial Terms'!$N9</f>
        <v>Per Risk XS</v>
      </c>
      <c r="H116" s="51" t="str">
        <f>'Sample Financial Terms'!$N9</f>
        <v>Per Risk XS</v>
      </c>
      <c r="I116" s="54"/>
      <c r="K116" s="51" t="str">
        <f>'Sample Financial Terms'!$N9</f>
        <v>Per Risk XS</v>
      </c>
      <c r="L116" s="51" t="str">
        <f>'Sample Financial Terms'!$N9</f>
        <v>Per Risk XS</v>
      </c>
      <c r="M116" s="51" t="str">
        <f>'Sample Financial Terms'!$N9</f>
        <v>Per Risk XS</v>
      </c>
      <c r="N116" s="51" t="str">
        <f>'Sample Financial Terms'!$N9</f>
        <v>Per Risk XS</v>
      </c>
      <c r="O116" s="54"/>
      <c r="Q116" s="51" t="str">
        <f>'Sample Financial Terms'!$N9</f>
        <v>Per Risk XS</v>
      </c>
      <c r="R116" s="51" t="str">
        <f>'Sample Financial Terms'!$N9</f>
        <v>Per Risk XS</v>
      </c>
      <c r="S116" s="54"/>
    </row>
    <row r="117" spans="1:21" x14ac:dyDescent="0.3">
      <c r="A117" s="111"/>
      <c r="B117" s="112"/>
      <c r="C117" s="108"/>
      <c r="D117" s="8" t="s">
        <v>36</v>
      </c>
      <c r="E117" s="54">
        <f>'Sample Financial Terms'!$O9</f>
        <v>3</v>
      </c>
      <c r="F117" s="54">
        <f>'Sample Financial Terms'!$O9</f>
        <v>3</v>
      </c>
      <c r="G117" s="54">
        <f>'Sample Financial Terms'!$O9</f>
        <v>3</v>
      </c>
      <c r="H117" s="54">
        <f>'Sample Financial Terms'!$O9</f>
        <v>3</v>
      </c>
      <c r="I117" s="54"/>
      <c r="K117" s="54">
        <f>'Sample Financial Terms'!$O9</f>
        <v>3</v>
      </c>
      <c r="L117" s="54">
        <f>'Sample Financial Terms'!$O9</f>
        <v>3</v>
      </c>
      <c r="M117" s="54">
        <f>'Sample Financial Terms'!$O9</f>
        <v>3</v>
      </c>
      <c r="N117" s="54">
        <f>'Sample Financial Terms'!$O9</f>
        <v>3</v>
      </c>
      <c r="O117" s="54"/>
      <c r="Q117" s="54">
        <f>'Sample Financial Terms'!$O9</f>
        <v>3</v>
      </c>
      <c r="R117" s="54">
        <f>'Sample Financial Terms'!$O9</f>
        <v>3</v>
      </c>
      <c r="S117" s="54"/>
    </row>
    <row r="118" spans="1:21" x14ac:dyDescent="0.3">
      <c r="A118" s="111"/>
      <c r="B118" s="112"/>
      <c r="C118" s="108"/>
      <c r="D118" s="8" t="s">
        <v>22</v>
      </c>
      <c r="E118" s="49">
        <f>'Sample Financial Terms'!$P9</f>
        <v>5000000</v>
      </c>
      <c r="F118" s="49">
        <f>'Sample Financial Terms'!$P9</f>
        <v>5000000</v>
      </c>
      <c r="G118" s="49">
        <f>'Sample Financial Terms'!$P9</f>
        <v>5000000</v>
      </c>
      <c r="H118" s="49">
        <f>'Sample Financial Terms'!$P9</f>
        <v>5000000</v>
      </c>
      <c r="I118" s="54"/>
      <c r="K118" s="49">
        <f>'Sample Financial Terms'!$P9</f>
        <v>5000000</v>
      </c>
      <c r="L118" s="49">
        <f>'Sample Financial Terms'!$P9</f>
        <v>5000000</v>
      </c>
      <c r="M118" s="49">
        <f>'Sample Financial Terms'!$P9</f>
        <v>5000000</v>
      </c>
      <c r="N118" s="49">
        <f>'Sample Financial Terms'!$P9</f>
        <v>5000000</v>
      </c>
      <c r="O118" s="54"/>
      <c r="Q118" s="49">
        <f>'Sample Financial Terms'!$P9</f>
        <v>5000000</v>
      </c>
      <c r="R118" s="49">
        <f>'Sample Financial Terms'!$P9</f>
        <v>5000000</v>
      </c>
      <c r="S118" s="54"/>
    </row>
    <row r="119" spans="1:21" x14ac:dyDescent="0.3">
      <c r="A119" s="111"/>
      <c r="B119" s="112"/>
      <c r="C119" s="108"/>
      <c r="D119" s="41" t="s">
        <v>60</v>
      </c>
      <c r="E119" s="37">
        <f>MAX(0,E$87-E118)</f>
        <v>2211299.1817060858</v>
      </c>
      <c r="F119" s="37">
        <f>MAX(0,F$87-F118)</f>
        <v>2211299.1817060858</v>
      </c>
      <c r="G119" s="37">
        <f>MAX(0,G$87-G118)</f>
        <v>0</v>
      </c>
      <c r="H119" s="37">
        <f>MAX(0,H$87-H118)</f>
        <v>0</v>
      </c>
      <c r="K119" s="37">
        <f>MAX(0,K$87-K118)</f>
        <v>25458640.408090103</v>
      </c>
      <c r="L119" s="37">
        <f>MAX(0,L$87-L118)</f>
        <v>12590039.08642919</v>
      </c>
      <c r="M119" s="37">
        <f>MAX(0,M$87-M118)</f>
        <v>0</v>
      </c>
      <c r="N119" s="37">
        <f>MAX(0,N$87-N118)</f>
        <v>2674821.6951324809</v>
      </c>
      <c r="Q119" s="37">
        <f>MAX(0,Q$87-Q118)</f>
        <v>28687310.398630932</v>
      </c>
      <c r="R119" s="37">
        <f>MAX(0,R$87-R118)</f>
        <v>15310672.311120946</v>
      </c>
    </row>
    <row r="120" spans="1:21" x14ac:dyDescent="0.3">
      <c r="A120" s="111"/>
      <c r="B120" s="112"/>
      <c r="C120" s="108"/>
      <c r="D120" s="8" t="s">
        <v>21</v>
      </c>
      <c r="E120" s="49">
        <f>'Sample Financial Terms'!$Q9</f>
        <v>5000000</v>
      </c>
      <c r="F120" s="49">
        <f>'Sample Financial Terms'!$Q9</f>
        <v>5000000</v>
      </c>
      <c r="G120" s="49">
        <f>'Sample Financial Terms'!$Q9</f>
        <v>5000000</v>
      </c>
      <c r="H120" s="49">
        <f>'Sample Financial Terms'!$Q9</f>
        <v>5000000</v>
      </c>
      <c r="I120" s="54"/>
      <c r="K120" s="49">
        <f>'Sample Financial Terms'!$Q9</f>
        <v>5000000</v>
      </c>
      <c r="L120" s="49">
        <f>'Sample Financial Terms'!$Q9</f>
        <v>5000000</v>
      </c>
      <c r="M120" s="49">
        <f>'Sample Financial Terms'!$Q9</f>
        <v>5000000</v>
      </c>
      <c r="N120" s="49">
        <f>'Sample Financial Terms'!$Q9</f>
        <v>5000000</v>
      </c>
      <c r="O120" s="54"/>
      <c r="Q120" s="49">
        <f>'Sample Financial Terms'!$Q9</f>
        <v>5000000</v>
      </c>
      <c r="R120" s="49">
        <f>'Sample Financial Terms'!$Q9</f>
        <v>5000000</v>
      </c>
      <c r="S120" s="54"/>
    </row>
    <row r="121" spans="1:21" x14ac:dyDescent="0.3">
      <c r="A121" s="111"/>
      <c r="B121" s="112"/>
      <c r="C121" s="108"/>
      <c r="D121" s="41" t="s">
        <v>61</v>
      </c>
      <c r="E121" s="37">
        <f t="shared" ref="E121" si="154">IF(E120="Unlimited",E119,MIN(E120,E119))</f>
        <v>2211299.1817060858</v>
      </c>
      <c r="F121" s="37">
        <f t="shared" ref="F121" si="155">IF(F120="Unlimited",F119,MIN(F120,F119))</f>
        <v>2211299.1817060858</v>
      </c>
      <c r="G121" s="37">
        <f t="shared" ref="G121" si="156">IF(G120="Unlimited",G119,MIN(G120,G119))</f>
        <v>0</v>
      </c>
      <c r="H121" s="37">
        <f t="shared" ref="H121" si="157">IF(H120="Unlimited",H119,MIN(H120,H119))</f>
        <v>0</v>
      </c>
      <c r="K121" s="37">
        <f t="shared" ref="K121" si="158">IF(K120="Unlimited",K119,MIN(K120,K119))</f>
        <v>5000000</v>
      </c>
      <c r="L121" s="37">
        <f t="shared" ref="L121" si="159">IF(L120="Unlimited",L119,MIN(L120,L119))</f>
        <v>5000000</v>
      </c>
      <c r="M121" s="37">
        <f t="shared" ref="M121" si="160">IF(M120="Unlimited",M119,MIN(M120,M119))</f>
        <v>0</v>
      </c>
      <c r="N121" s="37">
        <f t="shared" ref="N121" si="161">IF(N120="Unlimited",N119,MIN(N120,N119))</f>
        <v>2674821.6951324809</v>
      </c>
      <c r="Q121" s="37">
        <f t="shared" ref="Q121" si="162">IF(Q120="Unlimited",Q119,MIN(Q120,Q119))</f>
        <v>5000000</v>
      </c>
      <c r="R121" s="37">
        <f t="shared" ref="R121" si="163">IF(R120="Unlimited",R119,MIN(R120,R119))</f>
        <v>5000000</v>
      </c>
    </row>
    <row r="122" spans="1:21" x14ac:dyDescent="0.3">
      <c r="A122" s="111"/>
      <c r="B122" s="112"/>
      <c r="C122" s="108"/>
      <c r="D122" s="8" t="s">
        <v>23</v>
      </c>
      <c r="E122" s="52">
        <f>'Sample Financial Terms'!$R9</f>
        <v>1</v>
      </c>
      <c r="F122" s="52">
        <f>'Sample Financial Terms'!$R9</f>
        <v>1</v>
      </c>
      <c r="G122" s="52">
        <f>'Sample Financial Terms'!$R9</f>
        <v>1</v>
      </c>
      <c r="H122" s="52">
        <f>'Sample Financial Terms'!$R9</f>
        <v>1</v>
      </c>
      <c r="I122" s="54"/>
      <c r="K122" s="52">
        <f>'Sample Financial Terms'!$R9</f>
        <v>1</v>
      </c>
      <c r="L122" s="52">
        <f>'Sample Financial Terms'!$R9</f>
        <v>1</v>
      </c>
      <c r="M122" s="52">
        <f>'Sample Financial Terms'!$R9</f>
        <v>1</v>
      </c>
      <c r="N122" s="52">
        <f>'Sample Financial Terms'!$R9</f>
        <v>1</v>
      </c>
      <c r="O122" s="54"/>
      <c r="Q122" s="52">
        <f>'Sample Financial Terms'!$R9</f>
        <v>1</v>
      </c>
      <c r="R122" s="52">
        <f>'Sample Financial Terms'!$R9</f>
        <v>1</v>
      </c>
      <c r="S122" s="54"/>
    </row>
    <row r="123" spans="1:21" x14ac:dyDescent="0.3">
      <c r="A123" s="111"/>
      <c r="B123" s="112"/>
      <c r="C123" s="108"/>
      <c r="D123" s="41" t="s">
        <v>62</v>
      </c>
      <c r="E123" s="37">
        <f>E121*E122</f>
        <v>2211299.1817060858</v>
      </c>
      <c r="F123" s="37">
        <f>F121*F122</f>
        <v>2211299.1817060858</v>
      </c>
      <c r="G123" s="37">
        <f>G121*G122</f>
        <v>0</v>
      </c>
      <c r="H123" s="37">
        <f>H121*H122</f>
        <v>0</v>
      </c>
      <c r="I123" s="37">
        <f t="shared" ref="I123" si="164">SUM(E123:H123)</f>
        <v>4422598.3634121716</v>
      </c>
      <c r="K123" s="37">
        <f>K121*K122</f>
        <v>5000000</v>
      </c>
      <c r="L123" s="37">
        <f>L121*L122</f>
        <v>5000000</v>
      </c>
      <c r="M123" s="37">
        <f>M121*M122</f>
        <v>0</v>
      </c>
      <c r="N123" s="37">
        <f>N121*N122</f>
        <v>2674821.6951324809</v>
      </c>
      <c r="O123" s="37">
        <f t="shared" ref="O123" si="165">SUM(K123:N123)</f>
        <v>12674821.695132481</v>
      </c>
      <c r="Q123" s="37">
        <f>Q121*Q122</f>
        <v>5000000</v>
      </c>
      <c r="R123" s="37">
        <f>R121*R122</f>
        <v>5000000</v>
      </c>
      <c r="S123" s="37">
        <f>SUM(Q123:R123)</f>
        <v>10000000</v>
      </c>
      <c r="U123" s="38">
        <f t="shared" ref="U123" si="166">I123+O123+S123</f>
        <v>27097420.058544651</v>
      </c>
    </row>
    <row r="124" spans="1:21" x14ac:dyDescent="0.3">
      <c r="A124" s="111"/>
      <c r="B124" s="112"/>
      <c r="C124" s="108"/>
      <c r="D124" s="8" t="s">
        <v>20</v>
      </c>
      <c r="E124" s="50">
        <f>'Sample Financial Terms'!$S9</f>
        <v>2</v>
      </c>
      <c r="F124" s="50">
        <f>'Sample Financial Terms'!$S9</f>
        <v>2</v>
      </c>
      <c r="G124" s="50">
        <f>'Sample Financial Terms'!$S9</f>
        <v>2</v>
      </c>
      <c r="H124" s="50">
        <f>'Sample Financial Terms'!$S9</f>
        <v>2</v>
      </c>
      <c r="I124" s="54"/>
      <c r="K124" s="50">
        <f>'Sample Financial Terms'!$S9</f>
        <v>2</v>
      </c>
      <c r="L124" s="50">
        <f>'Sample Financial Terms'!$S9</f>
        <v>2</v>
      </c>
      <c r="M124" s="50">
        <f>'Sample Financial Terms'!$S9</f>
        <v>2</v>
      </c>
      <c r="N124" s="50">
        <f>'Sample Financial Terms'!$S9</f>
        <v>2</v>
      </c>
      <c r="O124" s="54"/>
      <c r="Q124" s="50">
        <f>'Sample Financial Terms'!$S9</f>
        <v>2</v>
      </c>
      <c r="R124" s="50">
        <f>'Sample Financial Terms'!$S9</f>
        <v>2</v>
      </c>
      <c r="S124" s="54"/>
    </row>
    <row r="125" spans="1:21" x14ac:dyDescent="0.3">
      <c r="A125" s="111"/>
      <c r="B125" s="112"/>
      <c r="C125" s="108"/>
      <c r="D125" s="8" t="s">
        <v>24</v>
      </c>
      <c r="E125" s="49"/>
      <c r="F125" s="49"/>
      <c r="G125" s="49"/>
      <c r="H125" s="49"/>
      <c r="I125" s="49"/>
      <c r="K125" s="49"/>
      <c r="L125" s="49"/>
      <c r="M125" s="49"/>
      <c r="N125" s="49"/>
      <c r="O125" s="49"/>
      <c r="Q125" s="49"/>
      <c r="R125" s="49"/>
      <c r="S125" s="49"/>
      <c r="U125" s="49">
        <f>'Sample Financial Terms'!$T9</f>
        <v>15000000</v>
      </c>
    </row>
    <row r="126" spans="1:21" ht="28.8" x14ac:dyDescent="0.3">
      <c r="A126" s="111"/>
      <c r="B126" s="112"/>
      <c r="C126" s="108"/>
      <c r="D126" s="42" t="s">
        <v>63</v>
      </c>
      <c r="E126" s="44">
        <f>IF($U126=0,0,E123/$U123*$U126)</f>
        <v>1224082.8703960667</v>
      </c>
      <c r="F126" s="44">
        <f>IF($U126=0,0,F123/$U123*$U126)</f>
        <v>1224082.8703960667</v>
      </c>
      <c r="G126" s="44">
        <f>IF($U126=0,0,G123/$U123*$U126)</f>
        <v>0</v>
      </c>
      <c r="H126" s="44">
        <f>IF($U126=0,0,H123/$U123*$U126)</f>
        <v>0</v>
      </c>
      <c r="I126" s="36">
        <f>SUM(E126:H126)</f>
        <v>2448165.7407921334</v>
      </c>
      <c r="K126" s="44">
        <f>IF($U126=0,0,K123/$U123*$U126)</f>
        <v>2767791.1711875387</v>
      </c>
      <c r="L126" s="44">
        <f>IF($U126=0,0,L123/$U123*$U126)</f>
        <v>2767791.1711875387</v>
      </c>
      <c r="M126" s="44">
        <f>IF($U126=0,0,M123/$U123*$U126)</f>
        <v>0</v>
      </c>
      <c r="N126" s="44">
        <f>IF($U126=0,0,N123/$U123*$U126)</f>
        <v>1480669.5744577134</v>
      </c>
      <c r="O126" s="36">
        <f>SUM(K126:N126)</f>
        <v>7016251.9168327907</v>
      </c>
      <c r="Q126" s="44">
        <f>IF($U126=0,0,Q123/$U123*$U126)</f>
        <v>2767791.1711875387</v>
      </c>
      <c r="R126" s="44">
        <f>IF($U126=0,0,R123/$U123*$U126)</f>
        <v>2767791.1711875387</v>
      </c>
      <c r="S126" s="36">
        <f>SUM(Q126:R126)</f>
        <v>5535582.3423750773</v>
      </c>
      <c r="U126" s="36">
        <f>MIN(U123,IF(OR(U125="Unlimited",U125=""),10^18,U125))</f>
        <v>15000000</v>
      </c>
    </row>
    <row r="127" spans="1:21" x14ac:dyDescent="0.3">
      <c r="A127" s="111"/>
      <c r="B127" s="112"/>
      <c r="C127" s="107" t="s">
        <v>78</v>
      </c>
    </row>
    <row r="128" spans="1:21" x14ac:dyDescent="0.3">
      <c r="A128" s="111"/>
      <c r="B128" s="112"/>
      <c r="C128" s="108"/>
      <c r="D128" s="8" t="s">
        <v>25</v>
      </c>
      <c r="E128" s="54">
        <f>'Sample Financial Terms'!$M10</f>
        <v>4</v>
      </c>
      <c r="F128" s="54">
        <f>'Sample Financial Terms'!$M10</f>
        <v>4</v>
      </c>
      <c r="G128" s="54">
        <f>'Sample Financial Terms'!$M10</f>
        <v>4</v>
      </c>
      <c r="H128" s="54">
        <f>'Sample Financial Terms'!$M10</f>
        <v>4</v>
      </c>
      <c r="I128" s="54"/>
      <c r="K128" s="54">
        <f>'Sample Financial Terms'!$M10</f>
        <v>4</v>
      </c>
      <c r="L128" s="54">
        <f>'Sample Financial Terms'!$M10</f>
        <v>4</v>
      </c>
      <c r="M128" s="54">
        <f>'Sample Financial Terms'!$M10</f>
        <v>4</v>
      </c>
      <c r="N128" s="54">
        <f>'Sample Financial Terms'!$M10</f>
        <v>4</v>
      </c>
      <c r="O128" s="54"/>
      <c r="Q128" s="54">
        <f>'Sample Financial Terms'!$M10</f>
        <v>4</v>
      </c>
      <c r="R128" s="54">
        <f>'Sample Financial Terms'!$M10</f>
        <v>4</v>
      </c>
      <c r="S128" s="54"/>
    </row>
    <row r="129" spans="1:21" x14ac:dyDescent="0.3">
      <c r="A129" s="111"/>
      <c r="B129" s="112"/>
      <c r="C129" s="108"/>
      <c r="D129" s="8" t="s">
        <v>14</v>
      </c>
      <c r="E129" s="51" t="str">
        <f>'Sample Financial Terms'!$N10</f>
        <v>Per Risk XS</v>
      </c>
      <c r="F129" s="51" t="str">
        <f>'Sample Financial Terms'!$N10</f>
        <v>Per Risk XS</v>
      </c>
      <c r="G129" s="51" t="str">
        <f>'Sample Financial Terms'!$N10</f>
        <v>Per Risk XS</v>
      </c>
      <c r="H129" s="51" t="str">
        <f>'Sample Financial Terms'!$N10</f>
        <v>Per Risk XS</v>
      </c>
      <c r="I129" s="54"/>
      <c r="K129" s="51" t="str">
        <f>'Sample Financial Terms'!$N10</f>
        <v>Per Risk XS</v>
      </c>
      <c r="L129" s="51" t="str">
        <f>'Sample Financial Terms'!$N10</f>
        <v>Per Risk XS</v>
      </c>
      <c r="M129" s="51" t="str">
        <f>'Sample Financial Terms'!$N10</f>
        <v>Per Risk XS</v>
      </c>
      <c r="N129" s="51" t="str">
        <f>'Sample Financial Terms'!$N10</f>
        <v>Per Risk XS</v>
      </c>
      <c r="O129" s="54"/>
      <c r="Q129" s="51" t="str">
        <f>'Sample Financial Terms'!$N10</f>
        <v>Per Risk XS</v>
      </c>
      <c r="R129" s="51" t="str">
        <f>'Sample Financial Terms'!$N10</f>
        <v>Per Risk XS</v>
      </c>
      <c r="S129" s="54"/>
    </row>
    <row r="130" spans="1:21" x14ac:dyDescent="0.3">
      <c r="A130" s="111"/>
      <c r="B130" s="112"/>
      <c r="C130" s="108"/>
      <c r="D130" s="8" t="s">
        <v>36</v>
      </c>
      <c r="E130" s="54">
        <f>'Sample Financial Terms'!$O10</f>
        <v>4</v>
      </c>
      <c r="F130" s="54">
        <f>'Sample Financial Terms'!$O10</f>
        <v>4</v>
      </c>
      <c r="G130" s="54">
        <f>'Sample Financial Terms'!$O10</f>
        <v>4</v>
      </c>
      <c r="H130" s="54">
        <f>'Sample Financial Terms'!$O10</f>
        <v>4</v>
      </c>
      <c r="I130" s="54"/>
      <c r="K130" s="54">
        <f>'Sample Financial Terms'!$O10</f>
        <v>4</v>
      </c>
      <c r="L130" s="54">
        <f>'Sample Financial Terms'!$O10</f>
        <v>4</v>
      </c>
      <c r="M130" s="54">
        <f>'Sample Financial Terms'!$O10</f>
        <v>4</v>
      </c>
      <c r="N130" s="54">
        <f>'Sample Financial Terms'!$O10</f>
        <v>4</v>
      </c>
      <c r="O130" s="54"/>
      <c r="Q130" s="54">
        <f>'Sample Financial Terms'!$O10</f>
        <v>4</v>
      </c>
      <c r="R130" s="54">
        <f>'Sample Financial Terms'!$O10</f>
        <v>4</v>
      </c>
      <c r="S130" s="54"/>
    </row>
    <row r="131" spans="1:21" x14ac:dyDescent="0.3">
      <c r="A131" s="111"/>
      <c r="B131" s="112"/>
      <c r="C131" s="108"/>
      <c r="D131" s="8" t="s">
        <v>22</v>
      </c>
      <c r="E131" s="49">
        <f>'Sample Financial Terms'!$P10</f>
        <v>10000000</v>
      </c>
      <c r="F131" s="49">
        <f>'Sample Financial Terms'!$P10</f>
        <v>10000000</v>
      </c>
      <c r="G131" s="49">
        <f>'Sample Financial Terms'!$P10</f>
        <v>10000000</v>
      </c>
      <c r="H131" s="49">
        <f>'Sample Financial Terms'!$P10</f>
        <v>10000000</v>
      </c>
      <c r="I131" s="54"/>
      <c r="K131" s="49">
        <f>'Sample Financial Terms'!$P10</f>
        <v>10000000</v>
      </c>
      <c r="L131" s="49">
        <f>'Sample Financial Terms'!$P10</f>
        <v>10000000</v>
      </c>
      <c r="M131" s="49">
        <f>'Sample Financial Terms'!$P10</f>
        <v>10000000</v>
      </c>
      <c r="N131" s="49">
        <f>'Sample Financial Terms'!$P10</f>
        <v>10000000</v>
      </c>
      <c r="O131" s="54"/>
      <c r="Q131" s="49">
        <f>'Sample Financial Terms'!$P10</f>
        <v>10000000</v>
      </c>
      <c r="R131" s="49">
        <f>'Sample Financial Terms'!$P10</f>
        <v>10000000</v>
      </c>
      <c r="S131" s="54"/>
    </row>
    <row r="132" spans="1:21" x14ac:dyDescent="0.3">
      <c r="A132" s="111"/>
      <c r="B132" s="112"/>
      <c r="C132" s="108"/>
      <c r="D132" s="41" t="s">
        <v>60</v>
      </c>
      <c r="E132" s="37">
        <f>MAX(0,E$87-E131)</f>
        <v>0</v>
      </c>
      <c r="F132" s="37">
        <f>MAX(0,F$87-F131)</f>
        <v>0</v>
      </c>
      <c r="G132" s="37">
        <f>MAX(0,G$87-G131)</f>
        <v>0</v>
      </c>
      <c r="H132" s="37">
        <f>MAX(0,H$87-H131)</f>
        <v>0</v>
      </c>
      <c r="K132" s="37">
        <f>MAX(0,K$87-K131)</f>
        <v>20458640.408090103</v>
      </c>
      <c r="L132" s="37">
        <f>MAX(0,L$87-L131)</f>
        <v>7590039.0864291899</v>
      </c>
      <c r="M132" s="37">
        <f>MAX(0,M$87-M131)</f>
        <v>0</v>
      </c>
      <c r="N132" s="37">
        <f>MAX(0,N$87-N131)</f>
        <v>0</v>
      </c>
      <c r="Q132" s="37">
        <f>MAX(0,Q$87-Q131)</f>
        <v>23687310.398630932</v>
      </c>
      <c r="R132" s="37">
        <f>MAX(0,R$87-R131)</f>
        <v>10310672.311120946</v>
      </c>
    </row>
    <row r="133" spans="1:21" x14ac:dyDescent="0.3">
      <c r="A133" s="111"/>
      <c r="B133" s="112"/>
      <c r="C133" s="108"/>
      <c r="D133" s="8" t="s">
        <v>21</v>
      </c>
      <c r="E133" s="49">
        <f>'Sample Financial Terms'!$Q10</f>
        <v>10000000</v>
      </c>
      <c r="F133" s="49">
        <f>'Sample Financial Terms'!$Q10</f>
        <v>10000000</v>
      </c>
      <c r="G133" s="49">
        <f>'Sample Financial Terms'!$Q10</f>
        <v>10000000</v>
      </c>
      <c r="H133" s="49">
        <f>'Sample Financial Terms'!$Q10</f>
        <v>10000000</v>
      </c>
      <c r="I133" s="54"/>
      <c r="K133" s="49">
        <f>'Sample Financial Terms'!$Q10</f>
        <v>10000000</v>
      </c>
      <c r="L133" s="49">
        <f>'Sample Financial Terms'!$Q10</f>
        <v>10000000</v>
      </c>
      <c r="M133" s="49">
        <f>'Sample Financial Terms'!$Q10</f>
        <v>10000000</v>
      </c>
      <c r="N133" s="49">
        <f>'Sample Financial Terms'!$Q10</f>
        <v>10000000</v>
      </c>
      <c r="O133" s="54"/>
      <c r="Q133" s="49">
        <f>'Sample Financial Terms'!$Q10</f>
        <v>10000000</v>
      </c>
      <c r="R133" s="49">
        <f>'Sample Financial Terms'!$Q10</f>
        <v>10000000</v>
      </c>
      <c r="S133" s="54"/>
    </row>
    <row r="134" spans="1:21" x14ac:dyDescent="0.3">
      <c r="A134" s="111"/>
      <c r="B134" s="112"/>
      <c r="C134" s="108"/>
      <c r="D134" s="41" t="s">
        <v>61</v>
      </c>
      <c r="E134" s="37">
        <f t="shared" ref="E134" si="167">IF(E133="Unlimited",E132,MIN(E133,E132))</f>
        <v>0</v>
      </c>
      <c r="F134" s="37">
        <f t="shared" ref="F134" si="168">IF(F133="Unlimited",F132,MIN(F133,F132))</f>
        <v>0</v>
      </c>
      <c r="G134" s="37">
        <f t="shared" ref="G134" si="169">IF(G133="Unlimited",G132,MIN(G133,G132))</f>
        <v>0</v>
      </c>
      <c r="H134" s="37">
        <f t="shared" ref="H134" si="170">IF(H133="Unlimited",H132,MIN(H133,H132))</f>
        <v>0</v>
      </c>
      <c r="K134" s="37">
        <f t="shared" ref="K134" si="171">IF(K133="Unlimited",K132,MIN(K133,K132))</f>
        <v>10000000</v>
      </c>
      <c r="L134" s="37">
        <f t="shared" ref="L134" si="172">IF(L133="Unlimited",L132,MIN(L133,L132))</f>
        <v>7590039.0864291899</v>
      </c>
      <c r="M134" s="37">
        <f t="shared" ref="M134" si="173">IF(M133="Unlimited",M132,MIN(M133,M132))</f>
        <v>0</v>
      </c>
      <c r="N134" s="37">
        <f t="shared" ref="N134" si="174">IF(N133="Unlimited",N132,MIN(N133,N132))</f>
        <v>0</v>
      </c>
      <c r="Q134" s="37">
        <f t="shared" ref="Q134" si="175">IF(Q133="Unlimited",Q132,MIN(Q133,Q132))</f>
        <v>10000000</v>
      </c>
      <c r="R134" s="37">
        <f t="shared" ref="R134" si="176">IF(R133="Unlimited",R132,MIN(R133,R132))</f>
        <v>10000000</v>
      </c>
    </row>
    <row r="135" spans="1:21" x14ac:dyDescent="0.3">
      <c r="A135" s="111"/>
      <c r="B135" s="112"/>
      <c r="C135" s="108"/>
      <c r="D135" s="8" t="s">
        <v>23</v>
      </c>
      <c r="E135" s="52">
        <f>'Sample Financial Terms'!$R10</f>
        <v>1</v>
      </c>
      <c r="F135" s="52">
        <f>'Sample Financial Terms'!$R10</f>
        <v>1</v>
      </c>
      <c r="G135" s="52">
        <f>'Sample Financial Terms'!$R10</f>
        <v>1</v>
      </c>
      <c r="H135" s="52">
        <f>'Sample Financial Terms'!$R10</f>
        <v>1</v>
      </c>
      <c r="I135" s="54"/>
      <c r="K135" s="52">
        <f>'Sample Financial Terms'!$R10</f>
        <v>1</v>
      </c>
      <c r="L135" s="52">
        <f>'Sample Financial Terms'!$R10</f>
        <v>1</v>
      </c>
      <c r="M135" s="52">
        <f>'Sample Financial Terms'!$R10</f>
        <v>1</v>
      </c>
      <c r="N135" s="52">
        <f>'Sample Financial Terms'!$R10</f>
        <v>1</v>
      </c>
      <c r="O135" s="54"/>
      <c r="Q135" s="52">
        <f>'Sample Financial Terms'!$R10</f>
        <v>1</v>
      </c>
      <c r="R135" s="52">
        <f>'Sample Financial Terms'!$R10</f>
        <v>1</v>
      </c>
      <c r="S135" s="54"/>
    </row>
    <row r="136" spans="1:21" x14ac:dyDescent="0.3">
      <c r="A136" s="111"/>
      <c r="B136" s="112"/>
      <c r="C136" s="108"/>
      <c r="D136" s="41" t="s">
        <v>62</v>
      </c>
      <c r="E136" s="37">
        <f>E134*E135</f>
        <v>0</v>
      </c>
      <c r="F136" s="37">
        <f>F134*F135</f>
        <v>0</v>
      </c>
      <c r="G136" s="37">
        <f>G134*G135</f>
        <v>0</v>
      </c>
      <c r="H136" s="37">
        <f>H134*H135</f>
        <v>0</v>
      </c>
      <c r="I136" s="37">
        <f t="shared" ref="I136" si="177">SUM(E136:H136)</f>
        <v>0</v>
      </c>
      <c r="K136" s="37">
        <f>K134*K135</f>
        <v>10000000</v>
      </c>
      <c r="L136" s="37">
        <f>L134*L135</f>
        <v>7590039.0864291899</v>
      </c>
      <c r="M136" s="37">
        <f>M134*M135</f>
        <v>0</v>
      </c>
      <c r="N136" s="37">
        <f>N134*N135</f>
        <v>0</v>
      </c>
      <c r="O136" s="37">
        <f t="shared" ref="O136" si="178">SUM(K136:N136)</f>
        <v>17590039.08642919</v>
      </c>
      <c r="Q136" s="37">
        <f>Q134*Q135</f>
        <v>10000000</v>
      </c>
      <c r="R136" s="37">
        <f>R134*R135</f>
        <v>10000000</v>
      </c>
      <c r="S136" s="37">
        <f>SUM(Q136:R136)</f>
        <v>20000000</v>
      </c>
      <c r="U136" s="38">
        <f t="shared" ref="U136" si="179">I136+O136+S136</f>
        <v>37590039.086429194</v>
      </c>
    </row>
    <row r="137" spans="1:21" x14ac:dyDescent="0.3">
      <c r="A137" s="111"/>
      <c r="B137" s="112"/>
      <c r="C137" s="108"/>
      <c r="D137" s="8" t="s">
        <v>20</v>
      </c>
      <c r="E137" s="50">
        <f>'Sample Financial Terms'!$S10</f>
        <v>1</v>
      </c>
      <c r="F137" s="50">
        <f>'Sample Financial Terms'!$S10</f>
        <v>1</v>
      </c>
      <c r="G137" s="50">
        <f>'Sample Financial Terms'!$S10</f>
        <v>1</v>
      </c>
      <c r="H137" s="50">
        <f>'Sample Financial Terms'!$S10</f>
        <v>1</v>
      </c>
      <c r="I137" s="54"/>
      <c r="K137" s="50">
        <f>'Sample Financial Terms'!$S10</f>
        <v>1</v>
      </c>
      <c r="L137" s="50">
        <f>'Sample Financial Terms'!$S10</f>
        <v>1</v>
      </c>
      <c r="M137" s="50">
        <f>'Sample Financial Terms'!$S10</f>
        <v>1</v>
      </c>
      <c r="N137" s="50">
        <f>'Sample Financial Terms'!$S10</f>
        <v>1</v>
      </c>
      <c r="O137" s="54"/>
      <c r="Q137" s="50">
        <f>'Sample Financial Terms'!$S10</f>
        <v>1</v>
      </c>
      <c r="R137" s="50">
        <f>'Sample Financial Terms'!$S10</f>
        <v>1</v>
      </c>
      <c r="S137" s="54"/>
    </row>
    <row r="138" spans="1:21" x14ac:dyDescent="0.3">
      <c r="A138" s="111"/>
      <c r="B138" s="112"/>
      <c r="C138" s="108"/>
      <c r="D138" s="8" t="s">
        <v>24</v>
      </c>
      <c r="E138" s="49"/>
      <c r="F138" s="49"/>
      <c r="G138" s="49"/>
      <c r="H138" s="49"/>
      <c r="I138" s="49"/>
      <c r="K138" s="49"/>
      <c r="L138" s="49"/>
      <c r="M138" s="49"/>
      <c r="N138" s="49"/>
      <c r="O138" s="49"/>
      <c r="Q138" s="49"/>
      <c r="R138" s="49"/>
      <c r="S138" s="49"/>
      <c r="U138" s="49">
        <f>'Sample Financial Terms'!$T10</f>
        <v>20000000</v>
      </c>
    </row>
    <row r="139" spans="1:21" ht="28.8" x14ac:dyDescent="0.3">
      <c r="A139" s="111"/>
      <c r="B139" s="112"/>
      <c r="C139" s="108"/>
      <c r="D139" s="42" t="s">
        <v>63</v>
      </c>
      <c r="E139" s="44">
        <f>IF($U139=0,0,E136/$U136*$U139)</f>
        <v>0</v>
      </c>
      <c r="F139" s="44">
        <f>IF($U139=0,0,F136/$U136*$U139)</f>
        <v>0</v>
      </c>
      <c r="G139" s="44">
        <f>IF($U139=0,0,G136/$U136*$U139)</f>
        <v>0</v>
      </c>
      <c r="H139" s="44">
        <f>IF($U139=0,0,H136/$U136*$U139)</f>
        <v>0</v>
      </c>
      <c r="I139" s="36">
        <f>SUM(E139:H139)</f>
        <v>0</v>
      </c>
      <c r="K139" s="44">
        <f>IF($U139=0,0,K136/$U136*$U139)</f>
        <v>5320558.4474160401</v>
      </c>
      <c r="L139" s="44">
        <f>IF($U139=0,0,L136/$U136*$U139)</f>
        <v>4038324.6577518755</v>
      </c>
      <c r="M139" s="44">
        <f>IF($U139=0,0,M136/$U136*$U139)</f>
        <v>0</v>
      </c>
      <c r="N139" s="44">
        <f>IF($U139=0,0,N136/$U136*$U139)</f>
        <v>0</v>
      </c>
      <c r="O139" s="36">
        <f>SUM(K139:N139)</f>
        <v>9358883.105167916</v>
      </c>
      <c r="Q139" s="44">
        <f>IF($U139=0,0,Q136/$U136*$U139)</f>
        <v>5320558.4474160401</v>
      </c>
      <c r="R139" s="44">
        <f>IF($U139=0,0,R136/$U136*$U139)</f>
        <v>5320558.4474160401</v>
      </c>
      <c r="S139" s="36">
        <f>SUM(Q139:R139)</f>
        <v>10641116.89483208</v>
      </c>
      <c r="U139" s="36">
        <f>MIN(U136,IF(OR(U138="Unlimited",U138=""),10^18,U138))</f>
        <v>20000000</v>
      </c>
    </row>
    <row r="140" spans="1:21" x14ac:dyDescent="0.3">
      <c r="A140" s="111"/>
      <c r="B140" s="112"/>
      <c r="C140" s="109" t="s">
        <v>79</v>
      </c>
    </row>
    <row r="141" spans="1:21" x14ac:dyDescent="0.3">
      <c r="A141" s="111"/>
      <c r="B141" s="112"/>
      <c r="C141" s="109"/>
      <c r="D141" s="8" t="s">
        <v>25</v>
      </c>
      <c r="E141" s="54">
        <f>'Sample Financial Terms'!$M11</f>
        <v>4</v>
      </c>
      <c r="F141" s="54">
        <f>'Sample Financial Terms'!$M11</f>
        <v>4</v>
      </c>
      <c r="G141" s="54">
        <f>'Sample Financial Terms'!$M11</f>
        <v>4</v>
      </c>
      <c r="H141" s="54">
        <f>'Sample Financial Terms'!$M11</f>
        <v>4</v>
      </c>
      <c r="I141" s="54"/>
      <c r="K141" s="54">
        <f>'Sample Financial Terms'!$M11</f>
        <v>4</v>
      </c>
      <c r="L141" s="54">
        <f>'Sample Financial Terms'!$M11</f>
        <v>4</v>
      </c>
      <c r="M141" s="54">
        <f>'Sample Financial Terms'!$M11</f>
        <v>4</v>
      </c>
      <c r="N141" s="54">
        <f>'Sample Financial Terms'!$M11</f>
        <v>4</v>
      </c>
      <c r="O141" s="54"/>
      <c r="Q141" s="54">
        <f>'Sample Financial Terms'!$M11</f>
        <v>4</v>
      </c>
      <c r="R141" s="54">
        <f>'Sample Financial Terms'!$M11</f>
        <v>4</v>
      </c>
      <c r="S141" s="54"/>
    </row>
    <row r="142" spans="1:21" x14ac:dyDescent="0.3">
      <c r="A142" s="111"/>
      <c r="B142" s="112"/>
      <c r="C142" s="109"/>
      <c r="D142" s="8" t="s">
        <v>14</v>
      </c>
      <c r="E142" s="51" t="str">
        <f>'Sample Financial Terms'!$N11</f>
        <v>Per Risk XS</v>
      </c>
      <c r="F142" s="51" t="str">
        <f>'Sample Financial Terms'!$N11</f>
        <v>Per Risk XS</v>
      </c>
      <c r="G142" s="51" t="str">
        <f>'Sample Financial Terms'!$N11</f>
        <v>Per Risk XS</v>
      </c>
      <c r="H142" s="51" t="str">
        <f>'Sample Financial Terms'!$N11</f>
        <v>Per Risk XS</v>
      </c>
      <c r="I142" s="54"/>
      <c r="K142" s="51" t="str">
        <f>'Sample Financial Terms'!$N11</f>
        <v>Per Risk XS</v>
      </c>
      <c r="L142" s="51" t="str">
        <f>'Sample Financial Terms'!$N11</f>
        <v>Per Risk XS</v>
      </c>
      <c r="M142" s="51" t="str">
        <f>'Sample Financial Terms'!$N11</f>
        <v>Per Risk XS</v>
      </c>
      <c r="N142" s="51" t="str">
        <f>'Sample Financial Terms'!$N11</f>
        <v>Per Risk XS</v>
      </c>
      <c r="O142" s="54"/>
      <c r="Q142" s="51" t="str">
        <f>'Sample Financial Terms'!$N11</f>
        <v>Per Risk XS</v>
      </c>
      <c r="R142" s="51" t="str">
        <f>'Sample Financial Terms'!$N11</f>
        <v>Per Risk XS</v>
      </c>
      <c r="S142" s="54"/>
    </row>
    <row r="143" spans="1:21" x14ac:dyDescent="0.3">
      <c r="A143" s="111"/>
      <c r="B143" s="112"/>
      <c r="C143" s="109"/>
      <c r="D143" s="8" t="s">
        <v>36</v>
      </c>
      <c r="E143" s="54">
        <f>'Sample Financial Terms'!$O11</f>
        <v>5</v>
      </c>
      <c r="F143" s="54">
        <f>'Sample Financial Terms'!$O11</f>
        <v>5</v>
      </c>
      <c r="G143" s="54">
        <f>'Sample Financial Terms'!$O11</f>
        <v>5</v>
      </c>
      <c r="H143" s="54">
        <f>'Sample Financial Terms'!$O11</f>
        <v>5</v>
      </c>
      <c r="I143" s="54"/>
      <c r="K143" s="54">
        <f>'Sample Financial Terms'!$O11</f>
        <v>5</v>
      </c>
      <c r="L143" s="54">
        <f>'Sample Financial Terms'!$O11</f>
        <v>5</v>
      </c>
      <c r="M143" s="54">
        <f>'Sample Financial Terms'!$O11</f>
        <v>5</v>
      </c>
      <c r="N143" s="54">
        <f>'Sample Financial Terms'!$O11</f>
        <v>5</v>
      </c>
      <c r="O143" s="54"/>
      <c r="Q143" s="54">
        <f>'Sample Financial Terms'!$O11</f>
        <v>5</v>
      </c>
      <c r="R143" s="54">
        <f>'Sample Financial Terms'!$O11</f>
        <v>5</v>
      </c>
      <c r="S143" s="54"/>
    </row>
    <row r="144" spans="1:21" x14ac:dyDescent="0.3">
      <c r="A144" s="111"/>
      <c r="B144" s="112"/>
      <c r="C144" s="109"/>
      <c r="D144" s="8" t="s">
        <v>22</v>
      </c>
      <c r="E144" s="49">
        <f>'Sample Financial Terms'!$P11</f>
        <v>20000000</v>
      </c>
      <c r="F144" s="49">
        <f>'Sample Financial Terms'!$P11</f>
        <v>20000000</v>
      </c>
      <c r="G144" s="49">
        <f>'Sample Financial Terms'!$P11</f>
        <v>20000000</v>
      </c>
      <c r="H144" s="49">
        <f>'Sample Financial Terms'!$P11</f>
        <v>20000000</v>
      </c>
      <c r="I144" s="54"/>
      <c r="K144" s="49">
        <f>'Sample Financial Terms'!$P11</f>
        <v>20000000</v>
      </c>
      <c r="L144" s="49">
        <f>'Sample Financial Terms'!$P11</f>
        <v>20000000</v>
      </c>
      <c r="M144" s="49">
        <f>'Sample Financial Terms'!$P11</f>
        <v>20000000</v>
      </c>
      <c r="N144" s="49">
        <f>'Sample Financial Terms'!$P11</f>
        <v>20000000</v>
      </c>
      <c r="O144" s="54"/>
      <c r="Q144" s="49">
        <f>'Sample Financial Terms'!$P11</f>
        <v>20000000</v>
      </c>
      <c r="R144" s="49">
        <f>'Sample Financial Terms'!$P11</f>
        <v>20000000</v>
      </c>
      <c r="S144" s="54"/>
    </row>
    <row r="145" spans="1:21" x14ac:dyDescent="0.3">
      <c r="A145" s="111"/>
      <c r="B145" s="112"/>
      <c r="C145" s="109"/>
      <c r="D145" s="41" t="s">
        <v>60</v>
      </c>
      <c r="E145" s="37">
        <f>MAX(0,E$87-E144)</f>
        <v>0</v>
      </c>
      <c r="F145" s="37">
        <f>MAX(0,F$87-F144)</f>
        <v>0</v>
      </c>
      <c r="G145" s="37">
        <f>MAX(0,G$87-G144)</f>
        <v>0</v>
      </c>
      <c r="H145" s="37">
        <f>MAX(0,H$87-H144)</f>
        <v>0</v>
      </c>
      <c r="K145" s="37">
        <f>MAX(0,K$87-K144)</f>
        <v>10458640.408090103</v>
      </c>
      <c r="L145" s="37">
        <f>MAX(0,L$87-L144)</f>
        <v>0</v>
      </c>
      <c r="M145" s="37">
        <f>MAX(0,M$87-M144)</f>
        <v>0</v>
      </c>
      <c r="N145" s="37">
        <f>MAX(0,N$87-N144)</f>
        <v>0</v>
      </c>
      <c r="Q145" s="37">
        <f>MAX(0,Q$87-Q144)</f>
        <v>13687310.398630932</v>
      </c>
      <c r="R145" s="37">
        <f>MAX(0,R$87-R144)</f>
        <v>310672.31112094596</v>
      </c>
    </row>
    <row r="146" spans="1:21" x14ac:dyDescent="0.3">
      <c r="A146" s="111"/>
      <c r="B146" s="112"/>
      <c r="C146" s="109"/>
      <c r="D146" s="8" t="s">
        <v>21</v>
      </c>
      <c r="E146" s="49">
        <f>'Sample Financial Terms'!$Q11</f>
        <v>10000000</v>
      </c>
      <c r="F146" s="49">
        <f>'Sample Financial Terms'!$Q11</f>
        <v>10000000</v>
      </c>
      <c r="G146" s="49">
        <f>'Sample Financial Terms'!$Q11</f>
        <v>10000000</v>
      </c>
      <c r="H146" s="49">
        <f>'Sample Financial Terms'!$Q11</f>
        <v>10000000</v>
      </c>
      <c r="I146" s="54"/>
      <c r="K146" s="49">
        <f>'Sample Financial Terms'!$Q11</f>
        <v>10000000</v>
      </c>
      <c r="L146" s="49">
        <f>'Sample Financial Terms'!$Q11</f>
        <v>10000000</v>
      </c>
      <c r="M146" s="49">
        <f>'Sample Financial Terms'!$Q11</f>
        <v>10000000</v>
      </c>
      <c r="N146" s="49">
        <f>'Sample Financial Terms'!$Q11</f>
        <v>10000000</v>
      </c>
      <c r="O146" s="54"/>
      <c r="Q146" s="49">
        <f>'Sample Financial Terms'!$Q11</f>
        <v>10000000</v>
      </c>
      <c r="R146" s="49">
        <f>'Sample Financial Terms'!$Q11</f>
        <v>10000000</v>
      </c>
      <c r="S146" s="54"/>
    </row>
    <row r="147" spans="1:21" x14ac:dyDescent="0.3">
      <c r="A147" s="111"/>
      <c r="B147" s="112"/>
      <c r="C147" s="109"/>
      <c r="D147" s="41" t="s">
        <v>61</v>
      </c>
      <c r="E147" s="37">
        <f t="shared" ref="E147" si="180">IF(E146="Unlimited",E145,MIN(E146,E145))</f>
        <v>0</v>
      </c>
      <c r="F147" s="37">
        <f t="shared" ref="F147" si="181">IF(F146="Unlimited",F145,MIN(F146,F145))</f>
        <v>0</v>
      </c>
      <c r="G147" s="37">
        <f t="shared" ref="G147" si="182">IF(G146="Unlimited",G145,MIN(G146,G145))</f>
        <v>0</v>
      </c>
      <c r="H147" s="37">
        <f t="shared" ref="H147" si="183">IF(H146="Unlimited",H145,MIN(H146,H145))</f>
        <v>0</v>
      </c>
      <c r="K147" s="37">
        <f t="shared" ref="K147" si="184">IF(K146="Unlimited",K145,MIN(K146,K145))</f>
        <v>10000000</v>
      </c>
      <c r="L147" s="37">
        <f t="shared" ref="L147" si="185">IF(L146="Unlimited",L145,MIN(L146,L145))</f>
        <v>0</v>
      </c>
      <c r="M147" s="37">
        <f t="shared" ref="M147" si="186">IF(M146="Unlimited",M145,MIN(M146,M145))</f>
        <v>0</v>
      </c>
      <c r="N147" s="37">
        <f t="shared" ref="N147" si="187">IF(N146="Unlimited",N145,MIN(N146,N145))</f>
        <v>0</v>
      </c>
      <c r="Q147" s="37">
        <f t="shared" ref="Q147" si="188">IF(Q146="Unlimited",Q145,MIN(Q146,Q145))</f>
        <v>10000000</v>
      </c>
      <c r="R147" s="37">
        <f t="shared" ref="R147" si="189">IF(R146="Unlimited",R145,MIN(R146,R145))</f>
        <v>310672.31112094596</v>
      </c>
    </row>
    <row r="148" spans="1:21" x14ac:dyDescent="0.3">
      <c r="A148" s="111"/>
      <c r="B148" s="112"/>
      <c r="C148" s="109"/>
      <c r="D148" s="8" t="s">
        <v>23</v>
      </c>
      <c r="E148" s="52">
        <f>'Sample Financial Terms'!$R11</f>
        <v>1</v>
      </c>
      <c r="F148" s="52">
        <f>'Sample Financial Terms'!$R11</f>
        <v>1</v>
      </c>
      <c r="G148" s="52">
        <f>'Sample Financial Terms'!$R11</f>
        <v>1</v>
      </c>
      <c r="H148" s="52">
        <f>'Sample Financial Terms'!$R11</f>
        <v>1</v>
      </c>
      <c r="I148" s="54"/>
      <c r="K148" s="52">
        <f>'Sample Financial Terms'!$R11</f>
        <v>1</v>
      </c>
      <c r="L148" s="52">
        <f>'Sample Financial Terms'!$R11</f>
        <v>1</v>
      </c>
      <c r="M148" s="52">
        <f>'Sample Financial Terms'!$R11</f>
        <v>1</v>
      </c>
      <c r="N148" s="52">
        <f>'Sample Financial Terms'!$R11</f>
        <v>1</v>
      </c>
      <c r="O148" s="54"/>
      <c r="Q148" s="52">
        <f>'Sample Financial Terms'!$R11</f>
        <v>1</v>
      </c>
      <c r="R148" s="52">
        <f>'Sample Financial Terms'!$R11</f>
        <v>1</v>
      </c>
      <c r="S148" s="54"/>
    </row>
    <row r="149" spans="1:21" x14ac:dyDescent="0.3">
      <c r="A149" s="111"/>
      <c r="B149" s="112"/>
      <c r="C149" s="109"/>
      <c r="D149" s="41" t="s">
        <v>62</v>
      </c>
      <c r="E149" s="37">
        <f>E147*E148</f>
        <v>0</v>
      </c>
      <c r="F149" s="37">
        <f>F147*F148</f>
        <v>0</v>
      </c>
      <c r="G149" s="37">
        <f>G147*G148</f>
        <v>0</v>
      </c>
      <c r="H149" s="37">
        <f>H147*H148</f>
        <v>0</v>
      </c>
      <c r="I149" s="37">
        <f t="shared" ref="I149" si="190">SUM(E149:H149)</f>
        <v>0</v>
      </c>
      <c r="K149" s="37">
        <f>K147*K148</f>
        <v>10000000</v>
      </c>
      <c r="L149" s="37">
        <f>L147*L148</f>
        <v>0</v>
      </c>
      <c r="M149" s="37">
        <f>M147*M148</f>
        <v>0</v>
      </c>
      <c r="N149" s="37">
        <f>N147*N148</f>
        <v>0</v>
      </c>
      <c r="O149" s="37">
        <f t="shared" ref="O149" si="191">SUM(K149:N149)</f>
        <v>10000000</v>
      </c>
      <c r="Q149" s="37">
        <f>Q147*Q148</f>
        <v>10000000</v>
      </c>
      <c r="R149" s="37">
        <f>R147*R148</f>
        <v>310672.31112094596</v>
      </c>
      <c r="S149" s="37">
        <f>SUM(Q149:R149)</f>
        <v>10310672.311120946</v>
      </c>
      <c r="U149" s="38">
        <f t="shared" ref="U149" si="192">I149+O149+S149</f>
        <v>20310672.311120946</v>
      </c>
    </row>
    <row r="150" spans="1:21" x14ac:dyDescent="0.3">
      <c r="A150" s="111"/>
      <c r="B150" s="112"/>
      <c r="C150" s="109"/>
      <c r="D150" s="8" t="s">
        <v>20</v>
      </c>
      <c r="E150" s="50">
        <f>'Sample Financial Terms'!$S11</f>
        <v>1</v>
      </c>
      <c r="F150" s="50">
        <f>'Sample Financial Terms'!$S11</f>
        <v>1</v>
      </c>
      <c r="G150" s="50">
        <f>'Sample Financial Terms'!$S11</f>
        <v>1</v>
      </c>
      <c r="H150" s="50">
        <f>'Sample Financial Terms'!$S11</f>
        <v>1</v>
      </c>
      <c r="I150" s="54"/>
      <c r="K150" s="50">
        <f>'Sample Financial Terms'!$S11</f>
        <v>1</v>
      </c>
      <c r="L150" s="50">
        <f>'Sample Financial Terms'!$S11</f>
        <v>1</v>
      </c>
      <c r="M150" s="50">
        <f>'Sample Financial Terms'!$S11</f>
        <v>1</v>
      </c>
      <c r="N150" s="50">
        <f>'Sample Financial Terms'!$S11</f>
        <v>1</v>
      </c>
      <c r="O150" s="54"/>
      <c r="Q150" s="50">
        <f>'Sample Financial Terms'!$S11</f>
        <v>1</v>
      </c>
      <c r="R150" s="50">
        <f>'Sample Financial Terms'!$S11</f>
        <v>1</v>
      </c>
      <c r="S150" s="54"/>
    </row>
    <row r="151" spans="1:21" x14ac:dyDescent="0.3">
      <c r="A151" s="111"/>
      <c r="B151" s="112"/>
      <c r="C151" s="109"/>
      <c r="D151" s="8" t="s">
        <v>24</v>
      </c>
      <c r="E151" s="49"/>
      <c r="F151" s="49"/>
      <c r="G151" s="49"/>
      <c r="H151" s="49"/>
      <c r="I151" s="49"/>
      <c r="K151" s="49"/>
      <c r="L151" s="49"/>
      <c r="M151" s="49"/>
      <c r="N151" s="49"/>
      <c r="O151" s="49"/>
      <c r="Q151" s="49"/>
      <c r="R151" s="49"/>
      <c r="S151" s="49"/>
      <c r="U151" s="49">
        <f>'Sample Financial Terms'!$T11</f>
        <v>10000000</v>
      </c>
    </row>
    <row r="152" spans="1:21" ht="28.8" x14ac:dyDescent="0.3">
      <c r="A152" s="111"/>
      <c r="B152" s="112"/>
      <c r="C152" s="109"/>
      <c r="D152" s="42" t="s">
        <v>63</v>
      </c>
      <c r="E152" s="44">
        <f>IF($U152=0,0,E149/$U149*$U152)</f>
        <v>0</v>
      </c>
      <c r="F152" s="44">
        <f>IF($U152=0,0,F149/$U149*$U152)</f>
        <v>0</v>
      </c>
      <c r="G152" s="44">
        <f>IF($U152=0,0,G149/$U149*$U152)</f>
        <v>0</v>
      </c>
      <c r="H152" s="44">
        <f>IF($U152=0,0,H149/$U149*$U152)</f>
        <v>0</v>
      </c>
      <c r="I152" s="36">
        <f>SUM(E152:H152)</f>
        <v>0</v>
      </c>
      <c r="K152" s="44">
        <f>IF($U152=0,0,K149/$U149*$U152)</f>
        <v>4923519.9341602195</v>
      </c>
      <c r="L152" s="44">
        <f>IF($U152=0,0,L149/$U149*$U152)</f>
        <v>0</v>
      </c>
      <c r="M152" s="44">
        <f>IF($U152=0,0,M149/$U149*$U152)</f>
        <v>0</v>
      </c>
      <c r="N152" s="44">
        <f>IF($U152=0,0,N149/$U149*$U152)</f>
        <v>0</v>
      </c>
      <c r="O152" s="36">
        <f>SUM(K152:N152)</f>
        <v>4923519.9341602195</v>
      </c>
      <c r="Q152" s="44">
        <f>IF($U152=0,0,Q149/$U149*$U152)</f>
        <v>4923519.9341602195</v>
      </c>
      <c r="R152" s="44">
        <f>IF($U152=0,0,R149/$U149*$U152)</f>
        <v>152960.13167956032</v>
      </c>
      <c r="S152" s="36">
        <f>SUM(Q152:R152)</f>
        <v>5076480.0658397796</v>
      </c>
      <c r="U152" s="36">
        <f>MIN(U149,IF(OR(U151="Unlimited",U151=""),10^18,U151))</f>
        <v>10000000</v>
      </c>
    </row>
    <row r="153" spans="1:21" ht="28.8" x14ac:dyDescent="0.3">
      <c r="A153" s="111"/>
      <c r="B153" s="112"/>
      <c r="C153" s="109"/>
      <c r="D153" s="45" t="s">
        <v>66</v>
      </c>
      <c r="E153" s="46">
        <f>E$31-E45-E59-E73-E86-E100-E113-E126-E139-E152</f>
        <v>4466113.0903995167</v>
      </c>
      <c r="F153" s="46">
        <f t="shared" ref="F153:H153" si="193">F$31-F45-F59-F73-F86-F100-F113-F126-F139-F152</f>
        <v>4466113.0903995167</v>
      </c>
      <c r="G153" s="46">
        <f t="shared" si="193"/>
        <v>3062579.0111004896</v>
      </c>
      <c r="H153" s="46">
        <f t="shared" si="193"/>
        <v>1162545.1718608534</v>
      </c>
      <c r="I153" s="47">
        <f t="shared" ref="I153" si="194">SUM(E153:H153)</f>
        <v>13157350.363760376</v>
      </c>
      <c r="K153" s="46">
        <f>K$31-K45-K59-K73-K86-K100-K113-K126-K139-K152</f>
        <v>15925667.6344158</v>
      </c>
      <c r="L153" s="46">
        <f t="shared" ref="L153" si="195">L$31-L45-L59-L73-L86-L100-L113-L126-L139-L152</f>
        <v>9262820.0365792736</v>
      </c>
      <c r="M153" s="46">
        <f t="shared" ref="M153" si="196">M$31-M45-M59-M73-M86-M100-M113-M126-M139-M152</f>
        <v>233516.34059634013</v>
      </c>
      <c r="N153" s="46">
        <f t="shared" ref="N153" si="197">N$31-N45-N59-N73-N86-N100-N113-N126-N139-N152</f>
        <v>4673048.8997642649</v>
      </c>
      <c r="O153" s="47">
        <f t="shared" ref="O153" si="198">SUM(K153:N153)</f>
        <v>30095052.911355678</v>
      </c>
      <c r="Q153" s="46">
        <f t="shared" ref="Q153" si="199">Q$31-Q45-Q59-Q73-Q86-Q100-Q113-Q126-Q139-Q152</f>
        <v>19154337.62495663</v>
      </c>
      <c r="R153" s="46">
        <f t="shared" ref="R153" si="200">R$31-R45-R59-R73-R86-R100-R113-R126-R139-R152</f>
        <v>10548259.339927301</v>
      </c>
      <c r="S153" s="47">
        <f>SUM(Q153:R153)</f>
        <v>29702596.964883931</v>
      </c>
      <c r="U153" s="47">
        <f t="shared" ref="U153" si="201">I153+O153+S153</f>
        <v>72955000.23999998</v>
      </c>
    </row>
    <row r="154" spans="1:21" x14ac:dyDescent="0.3">
      <c r="A154" s="58"/>
    </row>
    <row r="155" spans="1:21" x14ac:dyDescent="0.3">
      <c r="A155" s="58"/>
    </row>
    <row r="156" spans="1:21" x14ac:dyDescent="0.3">
      <c r="A156" s="58"/>
    </row>
    <row r="157" spans="1:21" x14ac:dyDescent="0.3">
      <c r="A157" s="58"/>
    </row>
    <row r="158" spans="1:21" x14ac:dyDescent="0.3">
      <c r="A158" s="58"/>
    </row>
    <row r="159" spans="1:21" x14ac:dyDescent="0.3">
      <c r="A159" s="58"/>
    </row>
    <row r="160" spans="1:21" x14ac:dyDescent="0.3">
      <c r="A160" s="58"/>
    </row>
    <row r="161" spans="1:1" x14ac:dyDescent="0.3">
      <c r="A161" s="58"/>
    </row>
    <row r="162" spans="1:1" x14ac:dyDescent="0.3">
      <c r="A162" s="58"/>
    </row>
    <row r="163" spans="1:1" x14ac:dyDescent="0.3">
      <c r="A163" s="58"/>
    </row>
    <row r="164" spans="1:1" x14ac:dyDescent="0.3">
      <c r="A164" s="58"/>
    </row>
    <row r="165" spans="1:1" x14ac:dyDescent="0.3">
      <c r="A165" s="58"/>
    </row>
    <row r="166" spans="1:1" x14ac:dyDescent="0.3">
      <c r="A166" s="58"/>
    </row>
  </sheetData>
  <mergeCells count="27"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C837-AFE3-4F6C-880D-030C63F83FA1}">
  <dimension ref="A1:X169"/>
  <sheetViews>
    <sheetView tabSelected="1" zoomScale="76" zoomScaleNormal="76" workbookViewId="0">
      <pane xSplit="4" ySplit="7" topLeftCell="E142" activePane="bottomRight" state="frozen"/>
      <selection pane="topRight" activeCell="E1" sqref="E1"/>
      <selection pane="bottomLeft" activeCell="A5" sqref="A5"/>
      <selection pane="bottomRight" activeCell="L149" sqref="L149"/>
    </sheetView>
  </sheetViews>
  <sheetFormatPr defaultColWidth="9.109375"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86"/>
    </row>
    <row r="2" spans="1:21" ht="21" x14ac:dyDescent="0.4">
      <c r="A2" s="80" t="s">
        <v>86</v>
      </c>
    </row>
    <row r="3" spans="1:21" ht="18" x14ac:dyDescent="0.35">
      <c r="A3" s="81" t="s">
        <v>84</v>
      </c>
    </row>
    <row r="4" spans="1:21" x14ac:dyDescent="0.3">
      <c r="D4" s="31"/>
      <c r="U4" s="31"/>
    </row>
    <row r="5" spans="1:21" x14ac:dyDescent="0.3">
      <c r="D5" s="31" t="s">
        <v>17</v>
      </c>
      <c r="U5" s="31" t="s">
        <v>43</v>
      </c>
    </row>
    <row r="6" spans="1:21" x14ac:dyDescent="0.3">
      <c r="D6" s="8" t="s">
        <v>1</v>
      </c>
      <c r="I6" s="31" t="s">
        <v>41</v>
      </c>
      <c r="O6" s="31" t="s">
        <v>42</v>
      </c>
      <c r="S6" s="31" t="s">
        <v>83</v>
      </c>
    </row>
    <row r="7" spans="1:21" x14ac:dyDescent="0.3">
      <c r="D7" s="8" t="s">
        <v>2</v>
      </c>
      <c r="E7" s="32" t="s">
        <v>4</v>
      </c>
      <c r="F7" s="32" t="s">
        <v>5</v>
      </c>
      <c r="G7" s="32" t="s">
        <v>6</v>
      </c>
      <c r="H7" s="32" t="s">
        <v>10</v>
      </c>
      <c r="K7" s="32">
        <v>1</v>
      </c>
      <c r="L7" s="32">
        <v>2</v>
      </c>
      <c r="M7" s="32">
        <v>3</v>
      </c>
      <c r="N7" s="32">
        <v>4</v>
      </c>
      <c r="Q7" s="32" t="s">
        <v>80</v>
      </c>
      <c r="R7" s="32" t="s">
        <v>81</v>
      </c>
    </row>
    <row r="8" spans="1:21" ht="15" customHeight="1" x14ac:dyDescent="0.3">
      <c r="A8" s="113" t="s">
        <v>46</v>
      </c>
      <c r="B8" s="114"/>
      <c r="C8" s="115"/>
      <c r="D8" s="28" t="s">
        <v>38</v>
      </c>
      <c r="E8" s="49">
        <f>'Sample Financial Terms'!$F15</f>
        <v>775000000</v>
      </c>
      <c r="F8" s="49">
        <f>'Sample Financial Terms'!$F16</f>
        <v>470000000</v>
      </c>
      <c r="G8" s="49">
        <f>'Sample Financial Terms'!$F17</f>
        <v>270000000</v>
      </c>
      <c r="H8" s="49">
        <f>'Sample Financial Terms'!$F18</f>
        <v>85000000</v>
      </c>
      <c r="I8" s="34">
        <f>SUM(E8:H8)</f>
        <v>1600000000</v>
      </c>
      <c r="K8" s="49">
        <f>'Sample Financial Terms'!$F20</f>
        <v>70000000</v>
      </c>
      <c r="L8" s="49">
        <f>'Sample Financial Terms'!$F23</f>
        <v>21000000</v>
      </c>
      <c r="M8" s="49">
        <f>'Sample Financial Terms'!$F24</f>
        <v>557576</v>
      </c>
      <c r="N8" s="49">
        <f>'Sample Financial Terms'!$F27</f>
        <v>15000000</v>
      </c>
      <c r="O8" s="34">
        <f>SUM(K8:N8)</f>
        <v>106557576</v>
      </c>
      <c r="Q8" s="49">
        <f>'Sample Financial Terms'!$F31</f>
        <v>60000000</v>
      </c>
      <c r="R8" s="49">
        <f>'Sample Financial Terms'!$F33</f>
        <v>20000000</v>
      </c>
      <c r="S8" s="34">
        <f>SUM(Q8:R8)</f>
        <v>80000000</v>
      </c>
      <c r="U8" s="34">
        <f>I8+O8+S8</f>
        <v>1786557576</v>
      </c>
    </row>
    <row r="9" spans="1:21" x14ac:dyDescent="0.3">
      <c r="A9" s="116"/>
      <c r="B9" s="117"/>
      <c r="C9" s="118"/>
      <c r="D9" s="28" t="s">
        <v>39</v>
      </c>
      <c r="E9" s="49">
        <f>'Sample Financial Terms'!$G15</f>
        <v>125000000</v>
      </c>
      <c r="F9" s="49">
        <f>'Sample Financial Terms'!$G16</f>
        <v>130000000</v>
      </c>
      <c r="G9" s="49">
        <f>'Sample Financial Terms'!$G17</f>
        <v>60000000</v>
      </c>
      <c r="H9" s="49">
        <f>'Sample Financial Terms'!$G18</f>
        <v>10000000</v>
      </c>
      <c r="I9" s="34">
        <f t="shared" ref="I9:I19" si="0">SUM(E9:H9)</f>
        <v>325000000</v>
      </c>
      <c r="K9" s="49">
        <f>'Sample Financial Terms'!$G20</f>
        <v>30000000</v>
      </c>
      <c r="L9" s="49">
        <f>'Sample Financial Terms'!$G23</f>
        <v>9000000</v>
      </c>
      <c r="M9" s="49">
        <f>'Sample Financial Terms'!$G24</f>
        <v>200000</v>
      </c>
      <c r="N9" s="49">
        <f>'Sample Financial Terms'!$G27</f>
        <v>6000000</v>
      </c>
      <c r="O9" s="34">
        <f t="shared" ref="O9:O11" si="1">SUM(K9:N9)</f>
        <v>45200000</v>
      </c>
      <c r="Q9" s="49">
        <f>'Sample Financial Terms'!$G31</f>
        <v>15000000</v>
      </c>
      <c r="R9" s="49">
        <f>'Sample Financial Terms'!$G33</f>
        <v>10000000</v>
      </c>
      <c r="S9" s="34">
        <f>SUM(Q9:R9)</f>
        <v>25000000</v>
      </c>
      <c r="U9" s="34">
        <f t="shared" ref="U9:U11" si="2">I9+O9+S9</f>
        <v>395200000</v>
      </c>
    </row>
    <row r="10" spans="1:21" x14ac:dyDescent="0.3">
      <c r="A10" s="116"/>
      <c r="B10" s="117"/>
      <c r="C10" s="118"/>
      <c r="D10" s="28" t="s">
        <v>40</v>
      </c>
      <c r="E10" s="49">
        <f>'Sample Financial Terms'!$H15</f>
        <v>2500000</v>
      </c>
      <c r="F10" s="49">
        <f>'Sample Financial Terms'!$H16</f>
        <v>1000000</v>
      </c>
      <c r="G10" s="49">
        <f>'Sample Financial Terms'!$H17</f>
        <v>500000</v>
      </c>
      <c r="H10" s="49">
        <f>'Sample Financial Terms'!$H18</f>
        <v>1000000</v>
      </c>
      <c r="I10" s="34">
        <f t="shared" si="0"/>
        <v>5000000</v>
      </c>
      <c r="K10" s="49">
        <f>'Sample Financial Terms'!$H20</f>
        <v>6000000</v>
      </c>
      <c r="L10" s="49">
        <f>'Sample Financial Terms'!$H23</f>
        <v>0</v>
      </c>
      <c r="M10" s="49">
        <f>'Sample Financial Terms'!$H24</f>
        <v>0</v>
      </c>
      <c r="N10" s="49">
        <f>'Sample Financial Terms'!$H27</f>
        <v>0</v>
      </c>
      <c r="O10" s="34">
        <f t="shared" si="1"/>
        <v>6000000</v>
      </c>
      <c r="Q10" s="49">
        <f>'Sample Financial Terms'!$H31</f>
        <v>5000000</v>
      </c>
      <c r="R10" s="49">
        <f>'Sample Financial Terms'!$H33</f>
        <v>2000000</v>
      </c>
      <c r="S10" s="34">
        <f>SUM(Q10:R10)</f>
        <v>7000000</v>
      </c>
      <c r="U10" s="34">
        <f t="shared" si="2"/>
        <v>18000000</v>
      </c>
    </row>
    <row r="11" spans="1:21" x14ac:dyDescent="0.3">
      <c r="A11" s="119"/>
      <c r="B11" s="120"/>
      <c r="C11" s="121"/>
      <c r="D11" s="8" t="s">
        <v>37</v>
      </c>
      <c r="E11" s="34">
        <f>SUM(E8:E10)</f>
        <v>902500000</v>
      </c>
      <c r="F11" s="34">
        <f>SUM(F8:F10)</f>
        <v>601000000</v>
      </c>
      <c r="G11" s="34">
        <f>SUM(G8:G10)</f>
        <v>330500000</v>
      </c>
      <c r="H11" s="34">
        <f>SUM(H8:H10)</f>
        <v>96000000</v>
      </c>
      <c r="I11" s="34">
        <f t="shared" si="0"/>
        <v>1930000000</v>
      </c>
      <c r="K11" s="34">
        <f t="shared" ref="K11:N11" si="3">SUM(K8:K10)</f>
        <v>106000000</v>
      </c>
      <c r="L11" s="34">
        <f t="shared" si="3"/>
        <v>30000000</v>
      </c>
      <c r="M11" s="34">
        <f t="shared" si="3"/>
        <v>757576</v>
      </c>
      <c r="N11" s="34">
        <f t="shared" si="3"/>
        <v>21000000</v>
      </c>
      <c r="O11" s="34">
        <f t="shared" si="1"/>
        <v>157757576</v>
      </c>
      <c r="Q11" s="34">
        <f t="shared" ref="Q11:R11" si="4">SUM(Q8:Q10)</f>
        <v>80000000</v>
      </c>
      <c r="R11" s="34">
        <f t="shared" si="4"/>
        <v>32000000</v>
      </c>
      <c r="S11" s="34">
        <f>SUM(Q11:R11)</f>
        <v>112000000</v>
      </c>
      <c r="U11" s="34">
        <f t="shared" si="2"/>
        <v>2199757576</v>
      </c>
    </row>
    <row r="12" spans="1:21" x14ac:dyDescent="0.3">
      <c r="D12" s="8"/>
      <c r="E12" s="34"/>
    </row>
    <row r="13" spans="1:21" ht="15" customHeight="1" x14ac:dyDescent="0.3">
      <c r="A13" s="112" t="s">
        <v>47</v>
      </c>
      <c r="B13" s="112" t="s">
        <v>48</v>
      </c>
      <c r="C13" s="112"/>
      <c r="D13" s="28" t="s">
        <v>49</v>
      </c>
      <c r="E13" s="82">
        <v>1</v>
      </c>
      <c r="F13" s="48">
        <f>$E$13</f>
        <v>1</v>
      </c>
      <c r="G13" s="48">
        <f t="shared" ref="F13:H15" si="5">$E$13</f>
        <v>1</v>
      </c>
      <c r="H13" s="48">
        <f t="shared" si="5"/>
        <v>1</v>
      </c>
      <c r="K13" s="82">
        <v>1</v>
      </c>
      <c r="L13" s="48">
        <f>$K$13</f>
        <v>1</v>
      </c>
      <c r="M13" s="48">
        <f t="shared" ref="M13:N13" si="6">$K$13</f>
        <v>1</v>
      </c>
      <c r="N13" s="48">
        <f t="shared" si="6"/>
        <v>1</v>
      </c>
      <c r="Q13" s="82">
        <v>1</v>
      </c>
      <c r="R13" s="48">
        <f>$Q$13</f>
        <v>1</v>
      </c>
    </row>
    <row r="14" spans="1:21" ht="15" customHeight="1" x14ac:dyDescent="0.3">
      <c r="A14" s="112"/>
      <c r="B14" s="112"/>
      <c r="C14" s="112"/>
      <c r="D14" s="28" t="s">
        <v>50</v>
      </c>
      <c r="E14" s="48">
        <f>$E$13</f>
        <v>1</v>
      </c>
      <c r="F14" s="48">
        <f t="shared" si="5"/>
        <v>1</v>
      </c>
      <c r="G14" s="48">
        <f t="shared" si="5"/>
        <v>1</v>
      </c>
      <c r="H14" s="48">
        <f t="shared" si="5"/>
        <v>1</v>
      </c>
      <c r="I14" s="34"/>
      <c r="K14" s="48">
        <f t="shared" ref="K14:N15" si="7">$K$13</f>
        <v>1</v>
      </c>
      <c r="L14" s="48">
        <f t="shared" si="7"/>
        <v>1</v>
      </c>
      <c r="M14" s="48">
        <f t="shared" si="7"/>
        <v>1</v>
      </c>
      <c r="N14" s="48">
        <f t="shared" si="7"/>
        <v>1</v>
      </c>
      <c r="O14" s="34"/>
      <c r="Q14" s="48">
        <f>$Q$13</f>
        <v>1</v>
      </c>
      <c r="R14" s="48">
        <f>$Q$13</f>
        <v>1</v>
      </c>
      <c r="S14" s="34"/>
      <c r="U14" s="34"/>
    </row>
    <row r="15" spans="1:21" ht="15" customHeight="1" x14ac:dyDescent="0.3">
      <c r="A15" s="112"/>
      <c r="B15" s="112"/>
      <c r="C15" s="112"/>
      <c r="D15" s="28" t="s">
        <v>51</v>
      </c>
      <c r="E15" s="48">
        <f>$E$13</f>
        <v>1</v>
      </c>
      <c r="F15" s="48">
        <f t="shared" si="5"/>
        <v>1</v>
      </c>
      <c r="G15" s="48">
        <f t="shared" si="5"/>
        <v>1</v>
      </c>
      <c r="H15" s="48">
        <f t="shared" si="5"/>
        <v>1</v>
      </c>
      <c r="I15" s="34"/>
      <c r="K15" s="48">
        <f>$K$13</f>
        <v>1</v>
      </c>
      <c r="L15" s="48">
        <f t="shared" si="7"/>
        <v>1</v>
      </c>
      <c r="M15" s="48">
        <f t="shared" si="7"/>
        <v>1</v>
      </c>
      <c r="N15" s="48">
        <f t="shared" si="7"/>
        <v>1</v>
      </c>
      <c r="O15" s="34"/>
      <c r="Q15" s="48">
        <f>$Q$13</f>
        <v>1</v>
      </c>
      <c r="R15" s="48">
        <f>$Q$13</f>
        <v>1</v>
      </c>
      <c r="S15" s="34"/>
      <c r="U15" s="34"/>
    </row>
    <row r="16" spans="1:21" ht="15" customHeight="1" x14ac:dyDescent="0.3">
      <c r="A16" s="112"/>
      <c r="B16" s="113" t="s">
        <v>52</v>
      </c>
      <c r="C16" s="115"/>
      <c r="D16" s="28" t="s">
        <v>38</v>
      </c>
      <c r="E16" s="33">
        <f t="shared" ref="E16:H18" si="8">E8*E13</f>
        <v>775000000</v>
      </c>
      <c r="F16" s="33">
        <f t="shared" si="8"/>
        <v>470000000</v>
      </c>
      <c r="G16" s="33">
        <f t="shared" si="8"/>
        <v>270000000</v>
      </c>
      <c r="H16" s="33">
        <f t="shared" si="8"/>
        <v>85000000</v>
      </c>
      <c r="I16" s="34">
        <f>SUM(E16:H16)</f>
        <v>1600000000</v>
      </c>
      <c r="K16" s="33">
        <f t="shared" ref="K16:N18" si="9">K8*K13</f>
        <v>70000000</v>
      </c>
      <c r="L16" s="33">
        <f t="shared" si="9"/>
        <v>21000000</v>
      </c>
      <c r="M16" s="33">
        <f t="shared" si="9"/>
        <v>557576</v>
      </c>
      <c r="N16" s="33">
        <f t="shared" si="9"/>
        <v>15000000</v>
      </c>
      <c r="O16" s="34">
        <f>SUM(K16:N16)</f>
        <v>106557576</v>
      </c>
      <c r="Q16" s="33">
        <f t="shared" ref="Q16:R18" si="10">Q8*Q13</f>
        <v>60000000</v>
      </c>
      <c r="R16" s="33">
        <f t="shared" si="10"/>
        <v>20000000</v>
      </c>
      <c r="S16" s="34">
        <f>SUM(Q16:R16)</f>
        <v>80000000</v>
      </c>
      <c r="U16" s="34">
        <f t="shared" ref="U16:U19" si="11">I16+O16+S16</f>
        <v>1786557576</v>
      </c>
    </row>
    <row r="17" spans="1:21" ht="15" customHeight="1" x14ac:dyDescent="0.3">
      <c r="A17" s="112"/>
      <c r="B17" s="116"/>
      <c r="C17" s="118"/>
      <c r="D17" s="28" t="s">
        <v>39</v>
      </c>
      <c r="E17" s="33">
        <f t="shared" si="8"/>
        <v>125000000</v>
      </c>
      <c r="F17" s="33">
        <f t="shared" si="8"/>
        <v>130000000</v>
      </c>
      <c r="G17" s="33">
        <f t="shared" si="8"/>
        <v>60000000</v>
      </c>
      <c r="H17" s="33">
        <f t="shared" si="8"/>
        <v>10000000</v>
      </c>
      <c r="I17" s="34">
        <f t="shared" si="0"/>
        <v>325000000</v>
      </c>
      <c r="K17" s="33">
        <f t="shared" si="9"/>
        <v>30000000</v>
      </c>
      <c r="L17" s="33">
        <f t="shared" si="9"/>
        <v>9000000</v>
      </c>
      <c r="M17" s="33">
        <f t="shared" si="9"/>
        <v>200000</v>
      </c>
      <c r="N17" s="33">
        <f t="shared" si="9"/>
        <v>6000000</v>
      </c>
      <c r="O17" s="34">
        <f t="shared" ref="O17:O19" si="12">SUM(K17:N17)</f>
        <v>45200000</v>
      </c>
      <c r="Q17" s="33">
        <f t="shared" si="10"/>
        <v>15000000</v>
      </c>
      <c r="R17" s="33">
        <f t="shared" si="10"/>
        <v>10000000</v>
      </c>
      <c r="S17" s="34">
        <f>SUM(Q17:R17)</f>
        <v>25000000</v>
      </c>
      <c r="U17" s="34">
        <f t="shared" si="11"/>
        <v>395200000</v>
      </c>
    </row>
    <row r="18" spans="1:21" x14ac:dyDescent="0.3">
      <c r="A18" s="112"/>
      <c r="B18" s="116"/>
      <c r="C18" s="118"/>
      <c r="D18" s="28" t="s">
        <v>40</v>
      </c>
      <c r="E18" s="33">
        <f t="shared" si="8"/>
        <v>2500000</v>
      </c>
      <c r="F18" s="33">
        <f t="shared" si="8"/>
        <v>1000000</v>
      </c>
      <c r="G18" s="33">
        <f t="shared" si="8"/>
        <v>500000</v>
      </c>
      <c r="H18" s="33">
        <f t="shared" si="8"/>
        <v>1000000</v>
      </c>
      <c r="I18" s="34">
        <f t="shared" si="0"/>
        <v>5000000</v>
      </c>
      <c r="K18" s="33">
        <f t="shared" si="9"/>
        <v>6000000</v>
      </c>
      <c r="L18" s="33">
        <f t="shared" si="9"/>
        <v>0</v>
      </c>
      <c r="M18" s="33">
        <f t="shared" si="9"/>
        <v>0</v>
      </c>
      <c r="N18" s="33">
        <f t="shared" si="9"/>
        <v>0</v>
      </c>
      <c r="O18" s="34">
        <f t="shared" si="12"/>
        <v>6000000</v>
      </c>
      <c r="Q18" s="33">
        <f t="shared" si="10"/>
        <v>5000000</v>
      </c>
      <c r="R18" s="33">
        <f t="shared" si="10"/>
        <v>2000000</v>
      </c>
      <c r="S18" s="34">
        <f>SUM(Q18:R18)</f>
        <v>7000000</v>
      </c>
      <c r="U18" s="34">
        <f t="shared" si="11"/>
        <v>18000000</v>
      </c>
    </row>
    <row r="19" spans="1:21" x14ac:dyDescent="0.3">
      <c r="A19" s="112"/>
      <c r="B19" s="119"/>
      <c r="C19" s="121"/>
      <c r="D19" s="29" t="s">
        <v>47</v>
      </c>
      <c r="E19" s="34">
        <f>SUM(E16:E18)</f>
        <v>902500000</v>
      </c>
      <c r="F19" s="34">
        <f>SUM(F16:F18)</f>
        <v>601000000</v>
      </c>
      <c r="G19" s="34">
        <f>SUM(G16:G18)</f>
        <v>330500000</v>
      </c>
      <c r="H19" s="34">
        <f>SUM(H16:H18)</f>
        <v>96000000</v>
      </c>
      <c r="I19" s="34">
        <f t="shared" si="0"/>
        <v>1930000000</v>
      </c>
      <c r="K19" s="34">
        <f>SUM(K16:K18)</f>
        <v>106000000</v>
      </c>
      <c r="L19" s="34">
        <f>SUM(L16:L18)</f>
        <v>30000000</v>
      </c>
      <c r="M19" s="34">
        <f>SUM(M16:M18)</f>
        <v>757576</v>
      </c>
      <c r="N19" s="34">
        <f>SUM(N16:N18)</f>
        <v>21000000</v>
      </c>
      <c r="O19" s="34">
        <f t="shared" si="12"/>
        <v>157757576</v>
      </c>
      <c r="Q19" s="34">
        <f>SUM(Q16:Q18)</f>
        <v>80000000</v>
      </c>
      <c r="R19" s="34">
        <f>SUM(R16:R18)</f>
        <v>32000000</v>
      </c>
      <c r="S19" s="34">
        <f>SUM(Q19:R19)</f>
        <v>112000000</v>
      </c>
      <c r="U19" s="34">
        <f t="shared" si="11"/>
        <v>2199757576</v>
      </c>
    </row>
    <row r="20" spans="1:21" x14ac:dyDescent="0.3">
      <c r="E20" s="93">
        <f>E19/$U19</f>
        <v>0.41027248177096404</v>
      </c>
      <c r="F20" s="92">
        <f t="shared" ref="F20:H20" si="13">F19/$U19</f>
        <v>0.27321192414886358</v>
      </c>
      <c r="G20" s="92">
        <f t="shared" si="13"/>
        <v>0.15024382850449153</v>
      </c>
      <c r="H20" s="92">
        <f t="shared" si="13"/>
        <v>4.3641172576191184E-2</v>
      </c>
      <c r="K20" s="93">
        <f t="shared" ref="K20:N20" si="14">K19/$U19</f>
        <v>4.8187128052877767E-2</v>
      </c>
      <c r="L20" s="93">
        <f t="shared" si="14"/>
        <v>1.3637866430059745E-2</v>
      </c>
      <c r="M20" s="93">
        <f t="shared" si="14"/>
        <v>3.443906766206314E-4</v>
      </c>
      <c r="N20" s="93">
        <f t="shared" si="14"/>
        <v>9.5465065010418224E-3</v>
      </c>
      <c r="O20" s="95"/>
      <c r="P20" s="95"/>
      <c r="Q20" s="93">
        <f t="shared" ref="Q20:R20" si="15">Q19/$U19</f>
        <v>3.6367643813492653E-2</v>
      </c>
      <c r="R20" s="93">
        <f t="shared" si="15"/>
        <v>1.4547057525397063E-2</v>
      </c>
    </row>
    <row r="21" spans="1:21" x14ac:dyDescent="0.3">
      <c r="K21" s="33"/>
    </row>
    <row r="22" spans="1:21" ht="15" customHeight="1" x14ac:dyDescent="0.3">
      <c r="A22" s="112" t="s">
        <v>45</v>
      </c>
      <c r="B22" s="112" t="s">
        <v>54</v>
      </c>
      <c r="C22" s="109" t="s">
        <v>56</v>
      </c>
      <c r="D22" s="8" t="s">
        <v>31</v>
      </c>
      <c r="E22" s="50" t="str">
        <f>'Sample Financial Terms'!$I15</f>
        <v>$</v>
      </c>
      <c r="F22" s="50" t="str">
        <f>'Sample Financial Terms'!$I16</f>
        <v>$</v>
      </c>
      <c r="G22" s="50" t="str">
        <f>'Sample Financial Terms'!$I17</f>
        <v>$</v>
      </c>
      <c r="H22" s="50" t="str">
        <f>'Sample Financial Terms'!$I18</f>
        <v>$</v>
      </c>
      <c r="K22" s="50" t="str">
        <f>'Sample Financial Terms'!$I20</f>
        <v>%TIV</v>
      </c>
      <c r="L22" s="50" t="str">
        <f>'Sample Financial Terms'!$I23</f>
        <v>%TIV</v>
      </c>
      <c r="M22" s="50" t="str">
        <f>'Sample Financial Terms'!$I24</f>
        <v>%TIV</v>
      </c>
      <c r="N22" s="50" t="str">
        <f>'Sample Financial Terms'!$I27</f>
        <v>%TIV</v>
      </c>
      <c r="Q22" s="50" t="str">
        <f>'Sample Financial Terms'!$I31</f>
        <v>%Loss</v>
      </c>
      <c r="R22" s="50" t="str">
        <f>'Sample Financial Terms'!$I33</f>
        <v>%Loss</v>
      </c>
    </row>
    <row r="23" spans="1:21" ht="15" customHeight="1" x14ac:dyDescent="0.3">
      <c r="A23" s="112"/>
      <c r="B23" s="112"/>
      <c r="C23" s="109"/>
      <c r="D23" s="8" t="s">
        <v>32</v>
      </c>
      <c r="E23" s="51" t="str">
        <f>'Sample Financial Terms'!$J15</f>
        <v>Bldg + Contents</v>
      </c>
      <c r="F23" s="51" t="str">
        <f>'Sample Financial Terms'!$J16</f>
        <v>Bldg + Contents</v>
      </c>
      <c r="G23" s="51" t="str">
        <f>'Sample Financial Terms'!$J17</f>
        <v>Bldg + Contents</v>
      </c>
      <c r="H23" s="51" t="str">
        <f>'Sample Financial Terms'!$J18</f>
        <v>Bldg + Contents</v>
      </c>
      <c r="K23" s="50" t="str">
        <f>'Sample Financial Terms'!$J20</f>
        <v>Site</v>
      </c>
      <c r="L23" s="50" t="str">
        <f>'Sample Financial Terms'!$J23</f>
        <v>Site</v>
      </c>
      <c r="M23" s="50" t="str">
        <f>'Sample Financial Terms'!$J24</f>
        <v>Site</v>
      </c>
      <c r="N23" s="50" t="str">
        <f>'Sample Financial Terms'!$J27</f>
        <v>Site</v>
      </c>
      <c r="Q23" s="50" t="str">
        <f>'Sample Financial Terms'!$J31</f>
        <v>Site</v>
      </c>
      <c r="R23" s="50" t="str">
        <f>'Sample Financial Terms'!$J33</f>
        <v>Site</v>
      </c>
    </row>
    <row r="24" spans="1:21" x14ac:dyDescent="0.3">
      <c r="A24" s="112"/>
      <c r="B24" s="112"/>
      <c r="C24" s="109"/>
      <c r="D24" s="8" t="s">
        <v>30</v>
      </c>
      <c r="E24" s="49">
        <f>'Sample Financial Terms'!$K15</f>
        <v>10000</v>
      </c>
      <c r="F24" s="49">
        <f>'Sample Financial Terms'!$K16</f>
        <v>10000</v>
      </c>
      <c r="G24" s="49">
        <f>'Sample Financial Terms'!$K17</f>
        <v>10000</v>
      </c>
      <c r="H24" s="49">
        <f>'Sample Financial Terms'!$K18</f>
        <v>10000</v>
      </c>
      <c r="K24" s="52">
        <f>'Sample Financial Terms'!$K20</f>
        <v>0.01</v>
      </c>
      <c r="L24" s="52">
        <f>'Sample Financial Terms'!$K23</f>
        <v>0.05</v>
      </c>
      <c r="M24" s="52">
        <f>'Sample Financial Terms'!$K24</f>
        <v>0.01</v>
      </c>
      <c r="N24" s="53">
        <f>'Sample Financial Terms'!$K27</f>
        <v>4.7619047619047616E-2</v>
      </c>
      <c r="Q24" s="52">
        <f>'Sample Financial Terms'!$K31</f>
        <v>0.01</v>
      </c>
      <c r="R24" s="53">
        <f>'Sample Financial Terms'!$K33</f>
        <v>0.01</v>
      </c>
    </row>
    <row r="25" spans="1:21" x14ac:dyDescent="0.3">
      <c r="A25" s="112"/>
      <c r="B25" s="112"/>
      <c r="C25" s="109"/>
      <c r="D25" s="30" t="s">
        <v>53</v>
      </c>
      <c r="E25" s="35">
        <f>IF(E$23="Site",MAX(0,E$19-E$24*IF(E$22="$",1,IF(E$22="%TIV",E$11,E$19))),MAX(0,SUM(E$16:E$17)-E$24*IF(E$22="$",1,IF(E$22="%TIV",SUM(E$8:E$9),SUM(E$16:E$17))))+E$18)</f>
        <v>902490000</v>
      </c>
      <c r="F25" s="35">
        <f t="shared" ref="F25:H25" si="16">IF(F$23="Site",MAX(0,F$19-F$24*IF(F$22="$",1,IF(F$22="%TIV",F$11,F$19))),MAX(0,SUM(F$16:F$17)-F$24*IF(F$22="$",1,IF(F$22="%TIV",SUM(F$8:F$9),SUM(F$16:F$17))))+F$18)</f>
        <v>600990000</v>
      </c>
      <c r="G25" s="35">
        <f t="shared" si="16"/>
        <v>330490000</v>
      </c>
      <c r="H25" s="35">
        <f t="shared" si="16"/>
        <v>95990000</v>
      </c>
      <c r="K25" s="35">
        <f>IF(K$23="Site",MAX(0,K$19-K$24*IF(K$22="$",1,IF(K$22="%TIV",K$11,K$19))),MAX(0,SUM(K$16:K$17)-K$24*IF(K$22="$",1,IF(K$22="%TIV",SUM(K$8:K$9),SUM(K$16:K$17))))+K$18)</f>
        <v>104940000</v>
      </c>
      <c r="L25" s="35">
        <f t="shared" ref="L25:N25" si="17">IF(L$23="Site",MAX(0,L$19-L$24*IF(L$22="$",1,IF(L$22="%TIV",L$11,L$19))),MAX(0,SUM(L$16:L$17)-L$24*IF(L$22="$",1,IF(L$22="%TIV",SUM(L$8:L$9),SUM(L$16:L$17))))+L$18)</f>
        <v>28500000</v>
      </c>
      <c r="M25" s="35">
        <f t="shared" si="17"/>
        <v>750000.24</v>
      </c>
      <c r="N25" s="35">
        <f t="shared" si="17"/>
        <v>20000000</v>
      </c>
      <c r="Q25" s="35">
        <f t="shared" ref="Q25:R25" si="18">IF(Q$23="Site",MAX(0,Q$19-Q$24*IF(Q$22="$",1,IF(Q$22="%TIV",Q$11,Q$19))),MAX(0,SUM(Q$16:Q$17)-Q$24*IF(Q$22="$",1,IF(Q$22="%TIV",SUM(Q$8:Q$9),SUM(Q$16:Q$17))))+Q$18)</f>
        <v>79200000</v>
      </c>
      <c r="R25" s="35">
        <f t="shared" si="18"/>
        <v>31680000</v>
      </c>
      <c r="U25" s="33">
        <f>SUM(E25:S25)</f>
        <v>2195030000.2399998</v>
      </c>
    </row>
    <row r="26" spans="1:21" ht="15" customHeight="1" x14ac:dyDescent="0.3">
      <c r="A26" s="112"/>
      <c r="B26" s="112"/>
      <c r="C26" s="109" t="s">
        <v>21</v>
      </c>
      <c r="D26" s="8" t="s">
        <v>33</v>
      </c>
      <c r="E26" s="54" t="str">
        <f>'Sample Financial Terms'!$L15</f>
        <v>None</v>
      </c>
      <c r="F26" s="54" t="str">
        <f>'Sample Financial Terms'!$L16</f>
        <v>None</v>
      </c>
      <c r="G26" s="54" t="str">
        <f>'Sample Financial Terms'!$L17</f>
        <v>None</v>
      </c>
      <c r="H26" s="54" t="str">
        <f>'Sample Financial Terms'!$L18</f>
        <v>None</v>
      </c>
      <c r="K26" s="49">
        <f>'Sample Financial Terms'!$L20</f>
        <v>100000000</v>
      </c>
      <c r="L26" s="49">
        <f>'Sample Financial Terms'!$L23</f>
        <v>28500000</v>
      </c>
      <c r="M26" s="49">
        <f>'Sample Financial Terms'!$L24</f>
        <v>750000.24</v>
      </c>
      <c r="N26" s="49">
        <f>'Sample Financial Terms'!$L27</f>
        <v>20000000</v>
      </c>
      <c r="Q26" s="49">
        <f>'Sample Financial Terms'!$L31</f>
        <v>80000000</v>
      </c>
      <c r="R26" s="49">
        <f>'Sample Financial Terms'!$L33</f>
        <v>32000000</v>
      </c>
    </row>
    <row r="27" spans="1:21" ht="28.8" x14ac:dyDescent="0.3">
      <c r="A27" s="112"/>
      <c r="B27" s="112"/>
      <c r="C27" s="109"/>
      <c r="D27" s="30" t="s">
        <v>58</v>
      </c>
      <c r="E27" s="35">
        <f>MIN(IF(E$26="None",10^18,E$26),E$25)</f>
        <v>902490000</v>
      </c>
      <c r="F27" s="35">
        <f>MIN(IF(F$26="None",10^18,F$26),F$25)</f>
        <v>600990000</v>
      </c>
      <c r="G27" s="35">
        <f>MIN(IF(G$26="None",10^18,G$26),G$25)</f>
        <v>330490000</v>
      </c>
      <c r="H27" s="35">
        <f>MIN(IF(H$26="None",10^18,H$26),H$25)</f>
        <v>95990000</v>
      </c>
      <c r="I27" s="36">
        <f t="shared" ref="I27" si="19">SUM(E27:H27)</f>
        <v>1929960000</v>
      </c>
      <c r="K27" s="35">
        <f>MIN(IF(K$26="None",10^18,K$26),K$25)</f>
        <v>100000000</v>
      </c>
      <c r="L27" s="35">
        <f>MIN(IF(L$26="None",10^18,L$26),L$25)</f>
        <v>28500000</v>
      </c>
      <c r="M27" s="35">
        <f>MIN(IF(M$26="None",10^18,M$26),M$25)</f>
        <v>750000.24</v>
      </c>
      <c r="N27" s="35">
        <f>MIN(IF(N$26="None",10^18,N$26),N$25)</f>
        <v>20000000</v>
      </c>
      <c r="O27" s="36">
        <f t="shared" ref="O27" si="20">SUM(K27:N27)</f>
        <v>149250000.24000001</v>
      </c>
      <c r="Q27" s="35">
        <f>MIN(IF(Q$26="None",10^18,Q$26),Q$25)</f>
        <v>79200000</v>
      </c>
      <c r="R27" s="35">
        <f>MIN(IF(R$26="None",10^18,R$26),R$25)</f>
        <v>31680000</v>
      </c>
      <c r="S27" s="36">
        <f>SUM(Q27:R27)</f>
        <v>110880000</v>
      </c>
      <c r="U27" s="36">
        <f>SUM(Q27:R27,K27:N27,E27:H27)</f>
        <v>2190090000.2399998</v>
      </c>
    </row>
    <row r="28" spans="1:21" ht="15" customHeight="1" x14ac:dyDescent="0.3">
      <c r="A28" s="112"/>
      <c r="B28" s="112" t="s">
        <v>55</v>
      </c>
      <c r="C28" s="109" t="s">
        <v>21</v>
      </c>
      <c r="D28" s="8" t="s">
        <v>0</v>
      </c>
      <c r="I28" s="49">
        <f>'Sample Financial Terms'!$D14</f>
        <v>450000000</v>
      </c>
      <c r="O28" s="49" t="str">
        <f>'Sample Financial Terms'!$D19</f>
        <v>None</v>
      </c>
      <c r="S28" s="49" t="str">
        <f>'Sample Financial Terms'!$D30</f>
        <v>None</v>
      </c>
    </row>
    <row r="29" spans="1:21" ht="28.8" x14ac:dyDescent="0.3">
      <c r="A29" s="112"/>
      <c r="B29" s="112"/>
      <c r="C29" s="109"/>
      <c r="D29" s="30" t="s">
        <v>59</v>
      </c>
      <c r="E29" s="43">
        <f>E20*$I29/SUM($E$20:$H$20)</f>
        <v>210427461.13989642</v>
      </c>
      <c r="F29" s="43">
        <f t="shared" ref="F29:H29" si="21">F20*$I29/SUM($E$20:$H$20)</f>
        <v>140129533.67875651</v>
      </c>
      <c r="G29" s="43">
        <f t="shared" si="21"/>
        <v>77059585.492227972</v>
      </c>
      <c r="H29" s="43">
        <f t="shared" si="21"/>
        <v>22383419.689119171</v>
      </c>
      <c r="I29" s="36">
        <f>MIN(I$27,IF(I$28="None",10^18,I$28))</f>
        <v>450000000</v>
      </c>
      <c r="K29" s="43">
        <f>K20*$O29/SUM($K$20:$N$20)</f>
        <v>100283615.0667021</v>
      </c>
      <c r="L29" s="43">
        <f t="shared" ref="L29:N29" si="22">L20*$O29/SUM($K$20:$N$20)</f>
        <v>28382155.207557194</v>
      </c>
      <c r="M29" s="43">
        <f t="shared" si="22"/>
        <v>716721.32045067847</v>
      </c>
      <c r="N29" s="43">
        <f t="shared" si="22"/>
        <v>19867508.645290036</v>
      </c>
      <c r="O29" s="36">
        <f>MIN(O$27,IF(O$28="None",10^18,O$28))</f>
        <v>149250000.24000001</v>
      </c>
      <c r="Q29" s="43">
        <f>Q20*$S29/SUM($Q$20:$R$20)</f>
        <v>79200000</v>
      </c>
      <c r="R29" s="43">
        <f>R20*$S29/SUM($Q$20:$R$20)</f>
        <v>31680000.000000004</v>
      </c>
      <c r="S29" s="36">
        <f>MIN(S$27,IF(S$28="None",10^18,S$28))</f>
        <v>110880000</v>
      </c>
    </row>
    <row r="30" spans="1:21" x14ac:dyDescent="0.3">
      <c r="A30" s="112"/>
      <c r="B30" s="112"/>
      <c r="C30" s="109" t="s">
        <v>57</v>
      </c>
      <c r="D30" s="8" t="s">
        <v>3</v>
      </c>
      <c r="I30" s="56">
        <f>'Sample Financial Terms'!$E14</f>
        <v>0.15555555555555556</v>
      </c>
      <c r="O30" s="55">
        <f>'Sample Financial Terms'!$E19</f>
        <v>1</v>
      </c>
      <c r="S30" s="55">
        <f>'Sample Financial Terms'!$E30</f>
        <v>1</v>
      </c>
    </row>
    <row r="31" spans="1:21" ht="28.8" x14ac:dyDescent="0.3">
      <c r="A31" s="112"/>
      <c r="B31" s="112"/>
      <c r="C31" s="109"/>
      <c r="D31" s="29" t="s">
        <v>146</v>
      </c>
      <c r="E31" s="34">
        <f>E29*$I$30</f>
        <v>32733160.621761665</v>
      </c>
      <c r="F31" s="34">
        <f t="shared" ref="F31:H31" si="23">F29*$I$30</f>
        <v>21797927.461139902</v>
      </c>
      <c r="G31" s="34">
        <f t="shared" si="23"/>
        <v>11987046.632124351</v>
      </c>
      <c r="H31" s="34">
        <f t="shared" si="23"/>
        <v>3481865.2849740935</v>
      </c>
      <c r="I31" s="34">
        <f>MIN(I$27,IF(I$28="None",10^18,I$28))*I$30</f>
        <v>70000000</v>
      </c>
      <c r="K31" s="34">
        <f>K29*$O$30</f>
        <v>100283615.0667021</v>
      </c>
      <c r="L31" s="34">
        <f t="shared" ref="L31:N31" si="24">L29*$O$30</f>
        <v>28382155.207557194</v>
      </c>
      <c r="M31" s="34">
        <f t="shared" si="24"/>
        <v>716721.32045067847</v>
      </c>
      <c r="N31" s="34">
        <f t="shared" si="24"/>
        <v>19867508.645290036</v>
      </c>
      <c r="O31" s="34">
        <f>MIN(O$27,IF(O$28="None",10^18,O$28))*O$30</f>
        <v>149250000.24000001</v>
      </c>
      <c r="Q31" s="34">
        <f>Q29*$S$30</f>
        <v>79200000</v>
      </c>
      <c r="R31" s="34">
        <f t="shared" ref="R31" si="25">R29*$S$30</f>
        <v>31680000.000000004</v>
      </c>
      <c r="S31" s="34">
        <f>MIN(S$27,IF(S$28="None",10^18,S$28))*S$30</f>
        <v>110880000</v>
      </c>
      <c r="U31" s="34">
        <f t="shared" ref="U31" si="26">I31+O31+S31</f>
        <v>330130000.24000001</v>
      </c>
    </row>
    <row r="32" spans="1:21" x14ac:dyDescent="0.3">
      <c r="B32" s="40"/>
      <c r="D32" s="96" t="s">
        <v>147</v>
      </c>
      <c r="E32" s="97">
        <f>E31/$U31</f>
        <v>9.915233574036017E-2</v>
      </c>
      <c r="F32" s="97">
        <f t="shared" ref="F32:H32" si="27">F31/$U31</f>
        <v>6.6028314437624899E-2</v>
      </c>
      <c r="G32" s="97">
        <f t="shared" si="27"/>
        <v>3.6310079736497539E-2</v>
      </c>
      <c r="H32" s="97">
        <f t="shared" si="27"/>
        <v>1.0546952056592326E-2</v>
      </c>
      <c r="I32" s="97"/>
      <c r="J32" s="97"/>
      <c r="K32" s="97">
        <f t="shared" ref="K32" si="28">K31/$U31</f>
        <v>0.30377007540604389</v>
      </c>
      <c r="L32" s="97">
        <f t="shared" ref="L32" si="29">L31/$U31</f>
        <v>8.5972662850767129E-2</v>
      </c>
      <c r="M32" s="97">
        <f t="shared" ref="M32" si="30">M31/$U31</f>
        <v>2.1710275343944261E-3</v>
      </c>
      <c r="N32" s="97">
        <f t="shared" ref="N32" si="31">N31/$U31</f>
        <v>6.0180863995536994E-2</v>
      </c>
      <c r="O32" s="97"/>
      <c r="P32" s="97"/>
      <c r="Q32" s="97">
        <f t="shared" ref="Q32" si="32">Q31/$U31</f>
        <v>0.23990549160155902</v>
      </c>
      <c r="R32" s="97">
        <f t="shared" ref="R32" si="33">R31/$U31</f>
        <v>9.5962196640623623E-2</v>
      </c>
    </row>
    <row r="33" spans="1:21" x14ac:dyDescent="0.3">
      <c r="B33" s="40"/>
      <c r="E33">
        <v>32733157.57</v>
      </c>
      <c r="F33">
        <v>21797924.93</v>
      </c>
      <c r="G33">
        <v>11987045.210000001</v>
      </c>
      <c r="H33">
        <v>3481864.9600000004</v>
      </c>
      <c r="K33">
        <v>100283625.5</v>
      </c>
      <c r="L33">
        <v>28382157</v>
      </c>
      <c r="M33">
        <v>716721.32</v>
      </c>
      <c r="N33">
        <v>19867510.5</v>
      </c>
      <c r="Q33">
        <v>79200000</v>
      </c>
      <c r="R33">
        <v>31680000.120000001</v>
      </c>
    </row>
    <row r="34" spans="1:21" ht="15" customHeight="1" x14ac:dyDescent="0.3">
      <c r="A34" s="110" t="s">
        <v>68</v>
      </c>
      <c r="B34" s="112" t="s">
        <v>69</v>
      </c>
      <c r="C34" s="109" t="s">
        <v>16</v>
      </c>
      <c r="D34" s="8" t="s">
        <v>25</v>
      </c>
      <c r="E34" s="54">
        <f>'Sample Financial Terms'!$M15</f>
        <v>1</v>
      </c>
      <c r="F34" s="54">
        <f>'Sample Financial Terms'!$M16</f>
        <v>1</v>
      </c>
      <c r="G34" s="54">
        <f>'Sample Financial Terms'!$M17</f>
        <v>1</v>
      </c>
      <c r="H34" s="54"/>
      <c r="I34" s="54"/>
      <c r="K34" s="54">
        <f>'Sample Financial Terms'!$M20</f>
        <v>1</v>
      </c>
      <c r="L34" s="54"/>
      <c r="M34" s="54">
        <f>'Sample Financial Terms'!$M24</f>
        <v>1</v>
      </c>
      <c r="N34" s="54">
        <f>'Sample Financial Terms'!$M27</f>
        <v>1</v>
      </c>
      <c r="O34" s="54"/>
      <c r="Q34" s="54"/>
      <c r="R34" s="54"/>
      <c r="S34" s="54"/>
    </row>
    <row r="35" spans="1:21" x14ac:dyDescent="0.3">
      <c r="A35" s="111"/>
      <c r="B35" s="112"/>
      <c r="C35" s="109"/>
      <c r="D35" s="8" t="s">
        <v>14</v>
      </c>
      <c r="E35" s="51" t="str">
        <f>'Sample Financial Terms'!$N15</f>
        <v>Location Fac XS</v>
      </c>
      <c r="F35" s="51" t="str">
        <f>'Sample Financial Terms'!$N16</f>
        <v>Location Fac XS</v>
      </c>
      <c r="G35" s="51" t="str">
        <f>'Sample Financial Terms'!$N17</f>
        <v>Location Fac XS</v>
      </c>
      <c r="H35" s="54"/>
      <c r="I35" s="54"/>
      <c r="K35" s="51" t="str">
        <f>'Sample Financial Terms'!$N20</f>
        <v>Location Fac XS</v>
      </c>
      <c r="L35" s="51"/>
      <c r="M35" s="51" t="str">
        <f>'Sample Financial Terms'!$N24</f>
        <v>Location Fac XS</v>
      </c>
      <c r="N35" s="51" t="str">
        <f>'Sample Financial Terms'!$N27</f>
        <v>Location Fac XS</v>
      </c>
      <c r="O35" s="54"/>
      <c r="Q35" s="51"/>
      <c r="R35" s="51"/>
      <c r="S35" s="54"/>
    </row>
    <row r="36" spans="1:21" x14ac:dyDescent="0.3">
      <c r="A36" s="111"/>
      <c r="B36" s="112"/>
      <c r="C36" s="109"/>
      <c r="D36" s="8" t="s">
        <v>36</v>
      </c>
      <c r="E36" s="54">
        <f>'Sample Financial Terms'!$O15</f>
        <v>0</v>
      </c>
      <c r="F36" s="54">
        <f>'Sample Financial Terms'!$O16</f>
        <v>0</v>
      </c>
      <c r="G36" s="54">
        <f>'Sample Financial Terms'!$O17</f>
        <v>0</v>
      </c>
      <c r="H36" s="54"/>
      <c r="I36" s="54"/>
      <c r="K36" s="54">
        <f>'Sample Financial Terms'!$O20</f>
        <v>0</v>
      </c>
      <c r="L36" s="54"/>
      <c r="M36" s="54">
        <f>'Sample Financial Terms'!$O24</f>
        <v>0</v>
      </c>
      <c r="N36" s="54">
        <f>'Sample Financial Terms'!$O27</f>
        <v>0</v>
      </c>
      <c r="O36" s="54"/>
      <c r="Q36" s="54"/>
      <c r="R36" s="54"/>
      <c r="S36" s="54"/>
    </row>
    <row r="37" spans="1:21" x14ac:dyDescent="0.3">
      <c r="A37" s="111"/>
      <c r="B37" s="112"/>
      <c r="C37" s="109"/>
      <c r="D37" s="8" t="s">
        <v>22</v>
      </c>
      <c r="E37" s="49">
        <f>'Sample Financial Terms'!$P15</f>
        <v>20000000</v>
      </c>
      <c r="F37" s="49">
        <f>'Sample Financial Terms'!$P16</f>
        <v>20000000</v>
      </c>
      <c r="G37" s="49">
        <f>'Sample Financial Terms'!$P17</f>
        <v>20000000</v>
      </c>
      <c r="H37" s="49"/>
      <c r="I37" s="54"/>
      <c r="K37" s="49">
        <f>'Sample Financial Terms'!$P20</f>
        <v>75000000</v>
      </c>
      <c r="L37" s="49"/>
      <c r="M37" s="49">
        <f>'Sample Financial Terms'!$P24</f>
        <v>575000</v>
      </c>
      <c r="N37" s="49">
        <f>'Sample Financial Terms'!$P27</f>
        <v>15000000</v>
      </c>
      <c r="O37" s="54"/>
      <c r="Q37" s="49"/>
      <c r="R37" s="49"/>
      <c r="S37" s="54"/>
    </row>
    <row r="38" spans="1:21" x14ac:dyDescent="0.3">
      <c r="A38" s="111"/>
      <c r="B38" s="112"/>
      <c r="C38" s="109"/>
      <c r="D38" s="41" t="s">
        <v>60</v>
      </c>
      <c r="E38" s="37">
        <f>MAX(0,E$31-E37)</f>
        <v>12733160.621761665</v>
      </c>
      <c r="F38" s="37">
        <f>MAX(0,F$31-F37)</f>
        <v>1797927.4611399025</v>
      </c>
      <c r="G38" s="37">
        <f>MAX(0,G$31-G37)</f>
        <v>0</v>
      </c>
      <c r="H38" s="37">
        <f>MAX(0,H$31-H37)</f>
        <v>3481865.2849740935</v>
      </c>
      <c r="K38" s="37">
        <f>MAX(0,K$31-K37)</f>
        <v>25283615.066702098</v>
      </c>
      <c r="L38" s="37">
        <f t="shared" ref="L38:N38" si="34">MAX(0,L$31-L37)</f>
        <v>28382155.207557194</v>
      </c>
      <c r="M38" s="37">
        <f t="shared" si="34"/>
        <v>141721.32045067847</v>
      </c>
      <c r="N38" s="37">
        <f t="shared" si="34"/>
        <v>4867508.6452900358</v>
      </c>
      <c r="Q38" s="37">
        <f t="shared" ref="Q38:R38" si="35">MAX(0,Q$31-Q37)</f>
        <v>79200000</v>
      </c>
      <c r="R38" s="37">
        <f t="shared" si="35"/>
        <v>31680000.000000004</v>
      </c>
    </row>
    <row r="39" spans="1:21" x14ac:dyDescent="0.3">
      <c r="A39" s="111"/>
      <c r="B39" s="112"/>
      <c r="C39" s="109"/>
      <c r="D39" s="8" t="s">
        <v>21</v>
      </c>
      <c r="E39" s="49">
        <f>'Sample Financial Terms'!$Q15</f>
        <v>50000000</v>
      </c>
      <c r="F39" s="49">
        <f>'Sample Financial Terms'!$Q16</f>
        <v>50000000</v>
      </c>
      <c r="G39" s="49">
        <f>'Sample Financial Terms'!$Q17</f>
        <v>31411111</v>
      </c>
      <c r="H39" s="49"/>
      <c r="I39" s="54"/>
      <c r="K39" s="49">
        <f>'Sample Financial Terms'!$Q20</f>
        <v>25000000</v>
      </c>
      <c r="L39" s="49"/>
      <c r="M39" s="49">
        <f>'Sample Financial Terms'!$Q24</f>
        <v>175000</v>
      </c>
      <c r="N39" s="49">
        <f>'Sample Financial Terms'!$Q27</f>
        <v>5000000</v>
      </c>
      <c r="O39" s="54"/>
      <c r="Q39" s="49"/>
      <c r="R39" s="49"/>
      <c r="S39" s="54"/>
    </row>
    <row r="40" spans="1:21" x14ac:dyDescent="0.3">
      <c r="A40" s="111"/>
      <c r="B40" s="112"/>
      <c r="C40" s="109"/>
      <c r="D40" s="41" t="s">
        <v>61</v>
      </c>
      <c r="E40" s="37">
        <f>IF(E39="Unlimited",E38,MIN(E39,E38))</f>
        <v>12733160.621761665</v>
      </c>
      <c r="F40" s="37">
        <f t="shared" ref="F40:H40" si="36">IF(F39="Unlimited",F38,MIN(F39,F38))</f>
        <v>1797927.4611399025</v>
      </c>
      <c r="G40" s="37">
        <f t="shared" si="36"/>
        <v>0</v>
      </c>
      <c r="H40" s="37">
        <f t="shared" si="36"/>
        <v>3481865.2849740935</v>
      </c>
      <c r="K40" s="37">
        <f>IF(K39="Unlimited",K38,MIN(K39,K38))</f>
        <v>25000000</v>
      </c>
      <c r="L40" s="37">
        <f t="shared" ref="L40:N40" si="37">IF(L39="Unlimited",L38,MIN(L39,L38))</f>
        <v>28382155.207557194</v>
      </c>
      <c r="M40" s="37">
        <f t="shared" si="37"/>
        <v>141721.32045067847</v>
      </c>
      <c r="N40" s="37">
        <f t="shared" si="37"/>
        <v>4867508.6452900358</v>
      </c>
      <c r="Q40" s="37">
        <f t="shared" ref="Q40:R40" si="38">IF(Q39="Unlimited",Q38,MIN(Q39,Q38))</f>
        <v>79200000</v>
      </c>
      <c r="R40" s="37">
        <f t="shared" si="38"/>
        <v>31680000.000000004</v>
      </c>
    </row>
    <row r="41" spans="1:21" x14ac:dyDescent="0.3">
      <c r="A41" s="111"/>
      <c r="B41" s="112"/>
      <c r="C41" s="109"/>
      <c r="D41" s="8" t="s">
        <v>23</v>
      </c>
      <c r="E41" s="52">
        <f>'Sample Financial Terms'!$R15</f>
        <v>1</v>
      </c>
      <c r="F41" s="52">
        <f>'Sample Financial Terms'!$R16</f>
        <v>1</v>
      </c>
      <c r="G41" s="52">
        <f>'Sample Financial Terms'!$R17</f>
        <v>1</v>
      </c>
      <c r="H41" s="52"/>
      <c r="I41" s="54"/>
      <c r="K41" s="52">
        <f>'Sample Financial Terms'!$R20</f>
        <v>1</v>
      </c>
      <c r="L41" s="52"/>
      <c r="M41" s="52">
        <f>'Sample Financial Terms'!$R24</f>
        <v>1</v>
      </c>
      <c r="N41" s="52">
        <f>'Sample Financial Terms'!$R27</f>
        <v>1</v>
      </c>
      <c r="O41" s="54"/>
      <c r="Q41" s="52"/>
      <c r="R41" s="52"/>
      <c r="S41" s="54"/>
    </row>
    <row r="42" spans="1:21" x14ac:dyDescent="0.3">
      <c r="A42" s="111"/>
      <c r="B42" s="112"/>
      <c r="C42" s="109"/>
      <c r="D42" s="41" t="s">
        <v>62</v>
      </c>
      <c r="E42" s="37">
        <f>E40*E41</f>
        <v>12733160.621761665</v>
      </c>
      <c r="F42" s="37">
        <f t="shared" ref="F42:H42" si="39">F40*F41</f>
        <v>1797927.4611399025</v>
      </c>
      <c r="G42" s="37">
        <f t="shared" si="39"/>
        <v>0</v>
      </c>
      <c r="H42" s="37">
        <f t="shared" si="39"/>
        <v>0</v>
      </c>
      <c r="K42" s="37">
        <f>K40*K41</f>
        <v>25000000</v>
      </c>
      <c r="L42" s="37">
        <f t="shared" ref="L42:N42" si="40">L40*L41</f>
        <v>0</v>
      </c>
      <c r="M42" s="37">
        <f t="shared" si="40"/>
        <v>141721.32045067847</v>
      </c>
      <c r="N42" s="37">
        <f t="shared" si="40"/>
        <v>4867508.6452900358</v>
      </c>
      <c r="Q42" s="37">
        <f t="shared" ref="Q42:R42" si="41">Q40*Q41</f>
        <v>0</v>
      </c>
      <c r="R42" s="37">
        <f t="shared" si="41"/>
        <v>0</v>
      </c>
    </row>
    <row r="43" spans="1:21" x14ac:dyDescent="0.3">
      <c r="A43" s="111"/>
      <c r="B43" s="112"/>
      <c r="C43" s="109"/>
      <c r="D43" s="8" t="s">
        <v>20</v>
      </c>
      <c r="E43" s="50" t="str">
        <f>'Sample Financial Terms'!$S15</f>
        <v>Unlimited</v>
      </c>
      <c r="F43" s="50" t="str">
        <f>'Sample Financial Terms'!$S16</f>
        <v>Unlimited</v>
      </c>
      <c r="G43" s="50" t="str">
        <f>'Sample Financial Terms'!$S17</f>
        <v>Unlimited</v>
      </c>
      <c r="H43" s="54"/>
      <c r="I43" s="54"/>
      <c r="K43" s="50" t="str">
        <f>'Sample Financial Terms'!$S20</f>
        <v>Unlimited</v>
      </c>
      <c r="L43" s="50"/>
      <c r="M43" s="50" t="str">
        <f>'Sample Financial Terms'!$S24</f>
        <v>Unlimited</v>
      </c>
      <c r="N43" s="50" t="str">
        <f>'Sample Financial Terms'!$S27</f>
        <v>Unlimited</v>
      </c>
      <c r="O43" s="54"/>
      <c r="Q43" s="50"/>
      <c r="R43" s="50"/>
      <c r="S43" s="54"/>
    </row>
    <row r="44" spans="1:21" x14ac:dyDescent="0.3">
      <c r="A44" s="111"/>
      <c r="B44" s="112"/>
      <c r="C44" s="109"/>
      <c r="D44" s="8" t="s">
        <v>24</v>
      </c>
      <c r="E44" s="50" t="str">
        <f>'Sample Financial Terms'!$T15</f>
        <v>Unlimited</v>
      </c>
      <c r="F44" s="50" t="str">
        <f>'Sample Financial Terms'!$T16</f>
        <v>Unlimited</v>
      </c>
      <c r="G44" s="50" t="str">
        <f>'Sample Financial Terms'!$T17</f>
        <v>Unlimited</v>
      </c>
      <c r="H44" s="54"/>
      <c r="I44" s="54"/>
      <c r="K44" s="50" t="str">
        <f>'Sample Financial Terms'!$T20</f>
        <v>Unlimited</v>
      </c>
      <c r="L44" s="50"/>
      <c r="M44" s="50" t="str">
        <f>'Sample Financial Terms'!$T24</f>
        <v>Unlimited</v>
      </c>
      <c r="N44" s="50" t="str">
        <f>'Sample Financial Terms'!$T27</f>
        <v>Unlimited</v>
      </c>
      <c r="O44" s="54"/>
      <c r="Q44" s="50"/>
      <c r="R44" s="50"/>
      <c r="S44" s="54"/>
    </row>
    <row r="45" spans="1:21" ht="28.8" x14ac:dyDescent="0.3">
      <c r="A45" s="111"/>
      <c r="B45" s="112"/>
      <c r="C45" s="109"/>
      <c r="D45" s="42" t="s">
        <v>63</v>
      </c>
      <c r="E45" s="35">
        <f>MIN(E42,IF(OR(E44="Unlimited",E44=""),10^18,E44))</f>
        <v>12733160.621761665</v>
      </c>
      <c r="F45" s="35">
        <f t="shared" ref="F45:H45" si="42">MIN(F42,IF(OR(F44="Unlimited",F44=""),10^18,F44))</f>
        <v>1797927.4611399025</v>
      </c>
      <c r="G45" s="35">
        <f t="shared" si="42"/>
        <v>0</v>
      </c>
      <c r="H45" s="35">
        <f t="shared" si="42"/>
        <v>0</v>
      </c>
      <c r="I45" s="36">
        <f t="shared" ref="I45:I46" si="43">SUM(E45:H45)</f>
        <v>14531088.082901567</v>
      </c>
      <c r="K45" s="35">
        <f>MIN(K42,IF(OR(K44="Unlimited",K44=""),10^18,K44))</f>
        <v>25000000</v>
      </c>
      <c r="L45" s="35">
        <f t="shared" ref="L45:N45" si="44">MIN(L42,IF(OR(L44="Unlimited",L44=""),10^18,L44))</f>
        <v>0</v>
      </c>
      <c r="M45" s="35">
        <f t="shared" si="44"/>
        <v>141721.32045067847</v>
      </c>
      <c r="N45" s="35">
        <f t="shared" si="44"/>
        <v>4867508.6452900358</v>
      </c>
      <c r="O45" s="36">
        <f t="shared" ref="O45:O46" si="45">SUM(K45:N45)</f>
        <v>30009229.965740714</v>
      </c>
      <c r="Q45" s="35">
        <f t="shared" ref="Q45:R45" si="46">MIN(Q42,IF(OR(Q44="Unlimited",Q44=""),10^18,Q44))</f>
        <v>0</v>
      </c>
      <c r="R45" s="35">
        <f t="shared" si="46"/>
        <v>0</v>
      </c>
      <c r="S45" s="36">
        <f>SUM(Q45:R45)</f>
        <v>0</v>
      </c>
      <c r="U45" s="36">
        <f t="shared" ref="U45:U46" si="47">I45+O45+S45</f>
        <v>44540318.048642278</v>
      </c>
    </row>
    <row r="46" spans="1:21" x14ac:dyDescent="0.3">
      <c r="A46" s="111"/>
      <c r="B46" s="112"/>
      <c r="C46" s="109"/>
      <c r="D46" s="30" t="s">
        <v>64</v>
      </c>
      <c r="E46" s="35">
        <f>E31-E45</f>
        <v>20000000</v>
      </c>
      <c r="F46" s="35">
        <f>F31-F45</f>
        <v>20000000</v>
      </c>
      <c r="G46" s="35">
        <f>G31-G45</f>
        <v>11987046.632124351</v>
      </c>
      <c r="H46" s="35">
        <f>H31-H45</f>
        <v>3481865.2849740935</v>
      </c>
      <c r="I46" s="36">
        <f t="shared" si="43"/>
        <v>55468911.91709844</v>
      </c>
      <c r="K46" s="35">
        <f>K31-K45</f>
        <v>75283615.066702098</v>
      </c>
      <c r="L46" s="35">
        <f>L31-L45</f>
        <v>28382155.207557194</v>
      </c>
      <c r="M46" s="35">
        <f>M31-M45</f>
        <v>575000</v>
      </c>
      <c r="N46" s="35">
        <f>N31-N45</f>
        <v>15000000</v>
      </c>
      <c r="O46" s="36">
        <f t="shared" si="45"/>
        <v>119240770.2742593</v>
      </c>
      <c r="Q46" s="35">
        <f>Q31-Q45</f>
        <v>79200000</v>
      </c>
      <c r="R46" s="35">
        <f>R31-R45</f>
        <v>31680000.000000004</v>
      </c>
      <c r="S46" s="36">
        <f>SUM(Q46:R46)</f>
        <v>110880000</v>
      </c>
      <c r="U46" s="36">
        <f t="shared" si="47"/>
        <v>285589682.19135773</v>
      </c>
    </row>
    <row r="47" spans="1:21" x14ac:dyDescent="0.3">
      <c r="A47" s="111"/>
      <c r="B47" s="88"/>
      <c r="C47" s="89"/>
      <c r="D47" s="96" t="s">
        <v>147</v>
      </c>
      <c r="E47" s="97">
        <f>E46/$U46</f>
        <v>7.0030541182503625E-2</v>
      </c>
      <c r="F47" s="97">
        <f t="shared" ref="F47:H47" si="48">F46/$U46</f>
        <v>7.0030541182503625E-2</v>
      </c>
      <c r="G47" s="97">
        <f t="shared" si="48"/>
        <v>4.197296814137879E-2</v>
      </c>
      <c r="H47" s="97">
        <f t="shared" si="48"/>
        <v>1.2191845511565399E-2</v>
      </c>
      <c r="I47" s="36"/>
      <c r="K47" s="97">
        <f>K46/$U46</f>
        <v>0.26360761526482157</v>
      </c>
      <c r="L47" s="97">
        <f t="shared" ref="L47" si="49">L46/$U46</f>
        <v>9.9380884455552196E-2</v>
      </c>
      <c r="M47" s="97">
        <f t="shared" ref="M47" si="50">M46/$U46</f>
        <v>2.0133780589969793E-3</v>
      </c>
      <c r="N47" s="97">
        <f t="shared" ref="N47" si="51">N46/$U46</f>
        <v>5.2522905886877719E-2</v>
      </c>
      <c r="O47" s="36"/>
      <c r="Q47" s="97">
        <f>Q46/$U46</f>
        <v>0.27732094308271438</v>
      </c>
      <c r="R47" s="97">
        <f t="shared" ref="R47" si="52">R46/$U46</f>
        <v>0.11092837723308575</v>
      </c>
      <c r="S47" s="97"/>
      <c r="T47" s="97"/>
      <c r="U47" s="36"/>
    </row>
    <row r="48" spans="1:21" ht="15" customHeight="1" x14ac:dyDescent="0.3">
      <c r="A48" s="111"/>
      <c r="B48" s="112" t="s">
        <v>70</v>
      </c>
      <c r="C48" s="109" t="s">
        <v>15</v>
      </c>
    </row>
    <row r="49" spans="1:24" x14ac:dyDescent="0.3">
      <c r="A49" s="111"/>
      <c r="B49" s="112"/>
      <c r="C49" s="109"/>
      <c r="D49" s="8" t="s">
        <v>25</v>
      </c>
      <c r="E49" s="54"/>
      <c r="F49" s="54"/>
      <c r="G49" s="54"/>
      <c r="H49" s="54"/>
      <c r="I49" s="54">
        <f>'Sample Financial Terms'!$M14</f>
        <v>2</v>
      </c>
      <c r="K49" s="54"/>
      <c r="L49" s="54"/>
      <c r="M49" s="54"/>
      <c r="N49" s="54"/>
      <c r="O49" s="54"/>
      <c r="Q49" s="54"/>
      <c r="R49" s="54"/>
      <c r="S49" s="54"/>
    </row>
    <row r="50" spans="1:24" x14ac:dyDescent="0.3">
      <c r="A50" s="111"/>
      <c r="B50" s="112"/>
      <c r="C50" s="109"/>
      <c r="D50" s="8" t="s">
        <v>14</v>
      </c>
      <c r="E50" s="54"/>
      <c r="F50" s="54"/>
      <c r="G50" s="54"/>
      <c r="H50" s="54"/>
      <c r="I50" s="51" t="str">
        <f>'Sample Financial Terms'!$N14</f>
        <v>Policy Fac XS</v>
      </c>
      <c r="K50" s="54"/>
      <c r="L50" s="54"/>
      <c r="M50" s="54"/>
      <c r="N50" s="54"/>
      <c r="O50" s="51"/>
      <c r="Q50" s="54"/>
      <c r="R50" s="54"/>
      <c r="S50" s="51"/>
    </row>
    <row r="51" spans="1:24" x14ac:dyDescent="0.3">
      <c r="A51" s="111"/>
      <c r="B51" s="112"/>
      <c r="C51" s="109"/>
      <c r="D51" s="8" t="s">
        <v>36</v>
      </c>
      <c r="E51" s="54"/>
      <c r="F51" s="54"/>
      <c r="G51" s="54"/>
      <c r="H51" s="54"/>
      <c r="I51" s="54">
        <f>'Sample Financial Terms'!$O14</f>
        <v>0</v>
      </c>
      <c r="K51" s="54"/>
      <c r="L51" s="54"/>
      <c r="M51" s="54"/>
      <c r="N51" s="54"/>
      <c r="O51" s="54"/>
      <c r="Q51" s="54"/>
      <c r="R51" s="54"/>
      <c r="S51" s="54"/>
    </row>
    <row r="52" spans="1:24" x14ac:dyDescent="0.3">
      <c r="A52" s="111"/>
      <c r="B52" s="112"/>
      <c r="C52" s="109"/>
      <c r="D52" s="8" t="s">
        <v>22</v>
      </c>
      <c r="E52" s="54"/>
      <c r="F52" s="54"/>
      <c r="G52" s="54"/>
      <c r="H52" s="54"/>
      <c r="I52" s="49">
        <f>'Sample Financial Terms'!$P14</f>
        <v>20000000</v>
      </c>
      <c r="K52" s="54"/>
      <c r="L52" s="54"/>
      <c r="M52" s="54"/>
      <c r="N52" s="54"/>
      <c r="O52" s="49"/>
      <c r="Q52" s="54"/>
      <c r="R52" s="54"/>
      <c r="S52" s="49"/>
    </row>
    <row r="53" spans="1:24" x14ac:dyDescent="0.3">
      <c r="A53" s="111"/>
      <c r="B53" s="112"/>
      <c r="C53" s="109"/>
      <c r="D53" s="41" t="s">
        <v>60</v>
      </c>
      <c r="I53" s="37">
        <f>MAX(0,I$46-I52)</f>
        <v>35468911.91709844</v>
      </c>
      <c r="O53" s="37">
        <f>MAX(0,O$46-O52)</f>
        <v>119240770.2742593</v>
      </c>
      <c r="S53" s="37">
        <f>MAX(0,S$46-S52)</f>
        <v>110880000</v>
      </c>
    </row>
    <row r="54" spans="1:24" x14ac:dyDescent="0.3">
      <c r="A54" s="111"/>
      <c r="B54" s="112"/>
      <c r="C54" s="109"/>
      <c r="D54" s="8" t="s">
        <v>21</v>
      </c>
      <c r="E54" s="54"/>
      <c r="F54" s="54"/>
      <c r="G54" s="54"/>
      <c r="H54" s="54"/>
      <c r="I54" s="49">
        <f>'Sample Financial Terms'!$Q14</f>
        <v>50000000</v>
      </c>
      <c r="K54" s="54"/>
      <c r="L54" s="54"/>
      <c r="M54" s="54"/>
      <c r="N54" s="54"/>
      <c r="O54" s="49"/>
      <c r="Q54" s="54"/>
      <c r="R54" s="54"/>
      <c r="S54" s="49"/>
    </row>
    <row r="55" spans="1:24" x14ac:dyDescent="0.3">
      <c r="A55" s="111"/>
      <c r="B55" s="112"/>
      <c r="C55" s="109"/>
      <c r="D55" s="41" t="s">
        <v>61</v>
      </c>
      <c r="I55" s="37">
        <f t="shared" ref="I55" si="53">IF(I54="Unlimited",I53,MIN(I54,I53))</f>
        <v>35468911.91709844</v>
      </c>
      <c r="O55" s="37">
        <f t="shared" ref="O55" si="54">IF(O54="Unlimited",O53,MIN(O54,O53))</f>
        <v>119240770.2742593</v>
      </c>
      <c r="S55" s="37">
        <f t="shared" ref="S55" si="55">IF(S54="Unlimited",S53,MIN(S54,S53))</f>
        <v>110880000</v>
      </c>
    </row>
    <row r="56" spans="1:24" x14ac:dyDescent="0.3">
      <c r="A56" s="111"/>
      <c r="B56" s="112"/>
      <c r="C56" s="109"/>
      <c r="D56" s="8" t="s">
        <v>23</v>
      </c>
      <c r="E56" s="54"/>
      <c r="F56" s="54"/>
      <c r="G56" s="54"/>
      <c r="H56" s="54"/>
      <c r="I56" s="52">
        <f>'Sample Financial Terms'!$R14</f>
        <v>1</v>
      </c>
      <c r="K56" s="54"/>
      <c r="L56" s="54"/>
      <c r="M56" s="54"/>
      <c r="N56" s="54"/>
      <c r="O56" s="52"/>
      <c r="Q56" s="54"/>
      <c r="R56" s="54"/>
      <c r="S56" s="52"/>
    </row>
    <row r="57" spans="1:24" x14ac:dyDescent="0.3">
      <c r="A57" s="111"/>
      <c r="B57" s="112"/>
      <c r="C57" s="109"/>
      <c r="D57" s="41" t="s">
        <v>62</v>
      </c>
      <c r="I57" s="37">
        <f t="shared" ref="I57" si="56">I55*I56</f>
        <v>35468911.91709844</v>
      </c>
      <c r="O57" s="37">
        <f t="shared" ref="O57" si="57">O55*O56</f>
        <v>0</v>
      </c>
      <c r="S57" s="37">
        <f t="shared" ref="S57" si="58">S55*S56</f>
        <v>0</v>
      </c>
    </row>
    <row r="58" spans="1:24" x14ac:dyDescent="0.3">
      <c r="A58" s="111"/>
      <c r="B58" s="112"/>
      <c r="C58" s="109"/>
      <c r="D58" s="8" t="s">
        <v>20</v>
      </c>
      <c r="E58" s="54"/>
      <c r="F58" s="54"/>
      <c r="G58" s="54"/>
      <c r="H58" s="54"/>
      <c r="I58" s="50" t="str">
        <f>'Sample Financial Terms'!$S14</f>
        <v>Unlimited</v>
      </c>
      <c r="K58" s="54"/>
      <c r="L58" s="54"/>
      <c r="M58" s="54"/>
      <c r="N58" s="54"/>
      <c r="O58" s="50"/>
      <c r="Q58" s="54"/>
      <c r="R58" s="54"/>
      <c r="S58" s="50"/>
    </row>
    <row r="59" spans="1:24" x14ac:dyDescent="0.3">
      <c r="A59" s="111"/>
      <c r="B59" s="112"/>
      <c r="C59" s="109"/>
      <c r="D59" s="8" t="s">
        <v>24</v>
      </c>
      <c r="E59" s="54"/>
      <c r="F59" s="54"/>
      <c r="G59" s="54"/>
      <c r="H59" s="54"/>
      <c r="I59" s="50" t="str">
        <f>'Sample Financial Terms'!$T14</f>
        <v>Unlimited</v>
      </c>
      <c r="K59" s="54"/>
      <c r="L59" s="54"/>
      <c r="M59" s="54"/>
      <c r="N59" s="54"/>
      <c r="O59" s="50"/>
      <c r="Q59" s="54"/>
      <c r="R59" s="54"/>
      <c r="S59" s="50"/>
    </row>
    <row r="60" spans="1:24" ht="28.8" x14ac:dyDescent="0.3">
      <c r="A60" s="111"/>
      <c r="B60" s="112"/>
      <c r="C60" s="109"/>
      <c r="D60" s="42" t="s">
        <v>63</v>
      </c>
      <c r="E60" s="44">
        <f>IF($I60=0,0,$I60*E47/SUM($E$47:$H$47))</f>
        <v>12788753.444491146</v>
      </c>
      <c r="F60" s="44">
        <f t="shared" ref="F60:H60" si="59">IF($I60=0,0,$I60*F47/SUM($E$47:$H$47))</f>
        <v>12788753.444491146</v>
      </c>
      <c r="G60" s="44">
        <f t="shared" si="59"/>
        <v>7664969.1952928156</v>
      </c>
      <c r="H60" s="44">
        <f t="shared" si="59"/>
        <v>2226435.8328233291</v>
      </c>
      <c r="I60" s="36">
        <f>MIN(I57,IF(OR(I59="Unlimited",I59=""),10^18,I59))</f>
        <v>35468911.91709844</v>
      </c>
      <c r="K60" s="44">
        <f>IF($O60=0,0,$O60*K47/SUM($K$47:$N$47))</f>
        <v>0</v>
      </c>
      <c r="L60" s="44">
        <f t="shared" ref="L60:N60" si="60">IF($O60=0,0,$O60*L47/SUM($K$47:$N$47))</f>
        <v>0</v>
      </c>
      <c r="M60" s="44">
        <f t="shared" si="60"/>
        <v>0</v>
      </c>
      <c r="N60" s="44">
        <f t="shared" si="60"/>
        <v>0</v>
      </c>
      <c r="O60" s="36">
        <f>MIN(O57,IF(OR(O59="Unlimited",O59=""),10^18,O59))</f>
        <v>0</v>
      </c>
      <c r="Q60" s="44">
        <f>IF($S60=0,0,$S60*Q47/SUM($Q$47:$R$47))</f>
        <v>0</v>
      </c>
      <c r="R60" s="44">
        <f t="shared" ref="R60" si="61">IF($S60=0,0,$S60*R47/SUM($Q$47:$R$47))</f>
        <v>0</v>
      </c>
      <c r="S60" s="36">
        <f>MIN(S57,IF(OR(S59="Unlimited",S59=""),10^18,S59))</f>
        <v>0</v>
      </c>
      <c r="U60" s="36">
        <f t="shared" ref="U60:U61" si="62">I60+O60+S60</f>
        <v>35468911.91709844</v>
      </c>
    </row>
    <row r="61" spans="1:24" x14ac:dyDescent="0.3">
      <c r="A61" s="111"/>
      <c r="B61" s="112"/>
      <c r="C61" s="109"/>
      <c r="D61" s="30" t="s">
        <v>65</v>
      </c>
      <c r="E61" s="37">
        <f>E46-E60</f>
        <v>7211246.5555088539</v>
      </c>
      <c r="F61" s="37">
        <f>F46-F60</f>
        <v>7211246.5555088539</v>
      </c>
      <c r="G61" s="37">
        <f>G46-G60</f>
        <v>4322077.4368315358</v>
      </c>
      <c r="H61" s="37">
        <f>H46-H60</f>
        <v>1255429.4521507644</v>
      </c>
      <c r="I61" s="36">
        <f>I46-I60</f>
        <v>20000000</v>
      </c>
      <c r="K61" s="37">
        <f>K46-K60</f>
        <v>75283615.066702098</v>
      </c>
      <c r="L61" s="37">
        <f t="shared" ref="L61:N61" si="63">L46-L60</f>
        <v>28382155.207557194</v>
      </c>
      <c r="M61" s="37">
        <f t="shared" si="63"/>
        <v>575000</v>
      </c>
      <c r="N61" s="37">
        <f t="shared" si="63"/>
        <v>15000000</v>
      </c>
      <c r="O61" s="36">
        <f>O46-O60</f>
        <v>119240770.2742593</v>
      </c>
      <c r="Q61" s="37">
        <f t="shared" ref="Q61:R61" si="64">Q46-Q60</f>
        <v>79200000</v>
      </c>
      <c r="R61" s="37">
        <f t="shared" si="64"/>
        <v>31680000.000000004</v>
      </c>
      <c r="S61" s="36">
        <f>S46-S60</f>
        <v>110880000</v>
      </c>
      <c r="U61" s="36">
        <f t="shared" si="62"/>
        <v>250120770.2742593</v>
      </c>
      <c r="W61" t="s">
        <v>148</v>
      </c>
      <c r="X61" s="33">
        <f>U61</f>
        <v>250120770.2742593</v>
      </c>
    </row>
    <row r="62" spans="1:24" x14ac:dyDescent="0.3">
      <c r="A62" s="91"/>
      <c r="B62" s="88"/>
      <c r="C62" s="90"/>
      <c r="D62" s="96" t="s">
        <v>147</v>
      </c>
      <c r="E62" s="98">
        <f>E61/$U$61</f>
        <v>2.8831058482674862E-2</v>
      </c>
      <c r="F62" s="98">
        <f t="shared" ref="F62:H62" si="65">F61/$U$61</f>
        <v>2.8831058482674862E-2</v>
      </c>
      <c r="G62" s="98">
        <f t="shared" si="65"/>
        <v>1.7279962124266392E-2</v>
      </c>
      <c r="H62" s="98">
        <f t="shared" si="65"/>
        <v>5.0192930829941734E-3</v>
      </c>
      <c r="I62" s="99"/>
      <c r="J62" s="97"/>
      <c r="K62" s="98">
        <f t="shared" ref="K62:N62" si="66">K61/$U$61</f>
        <v>0.30098905814240479</v>
      </c>
      <c r="L62" s="98">
        <f t="shared" si="66"/>
        <v>0.11347380378061345</v>
      </c>
      <c r="M62" s="98">
        <f t="shared" si="66"/>
        <v>2.2988894499625448E-3</v>
      </c>
      <c r="N62" s="98">
        <f t="shared" si="66"/>
        <v>5.997102912945769E-2</v>
      </c>
      <c r="O62" s="99"/>
      <c r="P62" s="97"/>
      <c r="Q62" s="98">
        <f t="shared" ref="Q62:R62" si="67">Q61/$U$61</f>
        <v>0.31664703380353659</v>
      </c>
      <c r="R62" s="98">
        <f t="shared" si="67"/>
        <v>0.12665881352141467</v>
      </c>
      <c r="S62" s="36"/>
      <c r="U62" s="36"/>
    </row>
    <row r="63" spans="1:24" ht="15" customHeight="1" x14ac:dyDescent="0.3">
      <c r="A63" s="110" t="s">
        <v>68</v>
      </c>
      <c r="B63" s="112" t="s">
        <v>71</v>
      </c>
      <c r="C63" s="107" t="s">
        <v>72</v>
      </c>
    </row>
    <row r="64" spans="1:24" x14ac:dyDescent="0.3">
      <c r="A64" s="111"/>
      <c r="B64" s="112"/>
      <c r="C64" s="108"/>
      <c r="D64" s="8" t="s">
        <v>25</v>
      </c>
      <c r="E64" s="54"/>
      <c r="F64" s="54"/>
      <c r="G64" s="54"/>
      <c r="H64" s="54"/>
      <c r="I64" s="54"/>
      <c r="K64" s="54">
        <f>'Sample Financial Terms'!$M21</f>
        <v>3</v>
      </c>
      <c r="L64" s="54">
        <f>'Sample Financial Terms'!$M23</f>
        <v>3</v>
      </c>
      <c r="M64" s="54">
        <f>'Sample Financial Terms'!$M25</f>
        <v>3</v>
      </c>
      <c r="N64" s="54">
        <f>'Sample Financial Terms'!$M28</f>
        <v>3</v>
      </c>
      <c r="O64" s="54"/>
      <c r="Q64" s="54">
        <f>'Sample Financial Terms'!$M31</f>
        <v>3</v>
      </c>
      <c r="R64" s="54">
        <f>'Sample Financial Terms'!$M33</f>
        <v>3</v>
      </c>
      <c r="S64" s="54"/>
    </row>
    <row r="65" spans="1:21" x14ac:dyDescent="0.3">
      <c r="A65" s="111"/>
      <c r="B65" s="112"/>
      <c r="C65" s="108"/>
      <c r="D65" s="8" t="s">
        <v>14</v>
      </c>
      <c r="E65" s="54"/>
      <c r="F65" s="54"/>
      <c r="G65" s="54"/>
      <c r="H65" s="54"/>
      <c r="I65" s="51"/>
      <c r="K65" s="51" t="str">
        <f>'Sample Financial Terms'!$N21</f>
        <v>Surplus</v>
      </c>
      <c r="L65" s="51" t="str">
        <f>'Sample Financial Terms'!$N23</f>
        <v>Surplus</v>
      </c>
      <c r="M65" s="51" t="str">
        <f>'Sample Financial Terms'!$N25</f>
        <v>Surplus</v>
      </c>
      <c r="N65" s="51" t="str">
        <f>'Sample Financial Terms'!$N28</f>
        <v>Surplus</v>
      </c>
      <c r="O65" s="54"/>
      <c r="Q65" s="51" t="str">
        <f>'Sample Financial Terms'!$N31</f>
        <v>Surplus</v>
      </c>
      <c r="R65" s="51" t="str">
        <f>'Sample Financial Terms'!$N33</f>
        <v>Surplus</v>
      </c>
      <c r="S65" s="54"/>
    </row>
    <row r="66" spans="1:21" x14ac:dyDescent="0.3">
      <c r="A66" s="111"/>
      <c r="B66" s="112"/>
      <c r="C66" s="108"/>
      <c r="D66" s="8" t="s">
        <v>36</v>
      </c>
      <c r="E66" s="54"/>
      <c r="F66" s="54"/>
      <c r="G66" s="54"/>
      <c r="H66" s="54"/>
      <c r="I66" s="54"/>
      <c r="K66" s="54">
        <f>'Sample Financial Terms'!$O21</f>
        <v>1</v>
      </c>
      <c r="L66" s="54">
        <f>'Sample Financial Terms'!$O23</f>
        <v>1</v>
      </c>
      <c r="M66" s="54">
        <f>'Sample Financial Terms'!$O25</f>
        <v>1</v>
      </c>
      <c r="N66" s="54">
        <f>'Sample Financial Terms'!$O28</f>
        <v>1</v>
      </c>
      <c r="O66" s="54"/>
      <c r="Q66" s="54">
        <f>'Sample Financial Terms'!$O31</f>
        <v>1</v>
      </c>
      <c r="R66" s="54">
        <f>'Sample Financial Terms'!$O33</f>
        <v>1</v>
      </c>
      <c r="S66" s="54"/>
    </row>
    <row r="67" spans="1:21" x14ac:dyDescent="0.3">
      <c r="A67" s="111"/>
      <c r="B67" s="112"/>
      <c r="C67" s="108"/>
      <c r="D67" s="8" t="s">
        <v>22</v>
      </c>
      <c r="E67" s="54"/>
      <c r="F67" s="54"/>
      <c r="G67" s="54"/>
      <c r="H67" s="54"/>
      <c r="I67" s="49"/>
      <c r="K67" s="49">
        <f>'Sample Financial Terms'!$P21</f>
        <v>0</v>
      </c>
      <c r="L67" s="49">
        <f>'Sample Financial Terms'!$P23</f>
        <v>0</v>
      </c>
      <c r="M67" s="49">
        <f>'Sample Financial Terms'!$P25</f>
        <v>0</v>
      </c>
      <c r="N67" s="49">
        <f>'Sample Financial Terms'!$P28</f>
        <v>0</v>
      </c>
      <c r="O67" s="54"/>
      <c r="Q67" s="49">
        <f>'Sample Financial Terms'!$P31</f>
        <v>0</v>
      </c>
      <c r="R67" s="49">
        <f>'Sample Financial Terms'!$P33</f>
        <v>0</v>
      </c>
      <c r="S67" s="54"/>
    </row>
    <row r="68" spans="1:21" x14ac:dyDescent="0.3">
      <c r="A68" s="111"/>
      <c r="B68" s="112"/>
      <c r="C68" s="108"/>
      <c r="D68" s="41" t="s">
        <v>60</v>
      </c>
      <c r="E68" s="37">
        <f>MAX(0,E$61-E67)</f>
        <v>7211246.5555088539</v>
      </c>
      <c r="F68" s="37">
        <f t="shared" ref="F68:H68" si="68">MAX(0,F$61-F67)</f>
        <v>7211246.5555088539</v>
      </c>
      <c r="G68" s="37">
        <f t="shared" si="68"/>
        <v>4322077.4368315358</v>
      </c>
      <c r="H68" s="37">
        <f t="shared" si="68"/>
        <v>1255429.4521507644</v>
      </c>
      <c r="K68" s="37">
        <f>MAX(0,K$61-K67)</f>
        <v>75283615.066702098</v>
      </c>
      <c r="L68" s="37">
        <f t="shared" ref="L68:N68" si="69">MAX(0,L$61-L67)</f>
        <v>28382155.207557194</v>
      </c>
      <c r="M68" s="37">
        <f t="shared" si="69"/>
        <v>575000</v>
      </c>
      <c r="N68" s="37">
        <f t="shared" si="69"/>
        <v>15000000</v>
      </c>
      <c r="Q68" s="37">
        <f t="shared" ref="Q68:R68" si="70">MAX(0,Q$61-Q67)</f>
        <v>79200000</v>
      </c>
      <c r="R68" s="37">
        <f t="shared" si="70"/>
        <v>31680000.000000004</v>
      </c>
    </row>
    <row r="69" spans="1:21" x14ac:dyDescent="0.3">
      <c r="A69" s="111"/>
      <c r="B69" s="112"/>
      <c r="C69" s="108"/>
      <c r="D69" s="8" t="s">
        <v>21</v>
      </c>
      <c r="E69" s="54"/>
      <c r="F69" s="54"/>
      <c r="G69" s="54"/>
      <c r="H69" s="54"/>
      <c r="I69" s="49"/>
      <c r="K69" s="57" t="str">
        <f>'Sample Financial Terms'!$Q21</f>
        <v>Unlimited</v>
      </c>
      <c r="L69" s="57" t="str">
        <f>'Sample Financial Terms'!$Q23</f>
        <v>Unlimited</v>
      </c>
      <c r="M69" s="57" t="str">
        <f>'Sample Financial Terms'!$Q25</f>
        <v>Unlimited</v>
      </c>
      <c r="N69" s="57" t="str">
        <f>'Sample Financial Terms'!$Q28</f>
        <v>Unlimited</v>
      </c>
      <c r="O69" s="54"/>
      <c r="Q69" s="57" t="str">
        <f>'Sample Financial Terms'!$Q31</f>
        <v>Unlimited</v>
      </c>
      <c r="R69" s="57" t="str">
        <f>'Sample Financial Terms'!$Q33</f>
        <v>Unlimited</v>
      </c>
      <c r="S69" s="54"/>
    </row>
    <row r="70" spans="1:21" x14ac:dyDescent="0.3">
      <c r="A70" s="111"/>
      <c r="B70" s="112"/>
      <c r="C70" s="108"/>
      <c r="D70" s="41" t="s">
        <v>61</v>
      </c>
      <c r="E70" s="37">
        <f t="shared" ref="E70:H70" si="71">IF(E69="Unlimited",E68,MIN(E69,E68))</f>
        <v>7211246.5555088539</v>
      </c>
      <c r="F70" s="37">
        <f t="shared" si="71"/>
        <v>7211246.5555088539</v>
      </c>
      <c r="G70" s="37">
        <f t="shared" si="71"/>
        <v>4322077.4368315358</v>
      </c>
      <c r="H70" s="37">
        <f t="shared" si="71"/>
        <v>1255429.4521507644</v>
      </c>
      <c r="K70" s="37">
        <f t="shared" ref="K70:N70" si="72">IF(K69="Unlimited",K68,MIN(K69,K68))</f>
        <v>75283615.066702098</v>
      </c>
      <c r="L70" s="37">
        <f t="shared" si="72"/>
        <v>28382155.207557194</v>
      </c>
      <c r="M70" s="37">
        <f t="shared" si="72"/>
        <v>575000</v>
      </c>
      <c r="N70" s="37">
        <f t="shared" si="72"/>
        <v>15000000</v>
      </c>
      <c r="Q70" s="37">
        <f t="shared" ref="Q70:R70" si="73">IF(Q69="Unlimited",Q68,MIN(Q69,Q68))</f>
        <v>79200000</v>
      </c>
      <c r="R70" s="37">
        <f t="shared" si="73"/>
        <v>31680000.000000004</v>
      </c>
    </row>
    <row r="71" spans="1:21" x14ac:dyDescent="0.3">
      <c r="A71" s="111"/>
      <c r="B71" s="112"/>
      <c r="C71" s="108"/>
      <c r="D71" s="8" t="s">
        <v>23</v>
      </c>
      <c r="E71" s="54"/>
      <c r="F71" s="54"/>
      <c r="G71" s="54"/>
      <c r="H71" s="54"/>
      <c r="I71" s="52"/>
      <c r="K71" s="52">
        <f>'Sample Financial Terms'!$R21</f>
        <v>0.2</v>
      </c>
      <c r="L71" s="52">
        <f>'Sample Financial Terms'!$R23</f>
        <v>0.4</v>
      </c>
      <c r="M71" s="52">
        <f>'Sample Financial Terms'!$R25</f>
        <v>0.2</v>
      </c>
      <c r="N71" s="52">
        <f>'Sample Financial Terms'!$R28</f>
        <v>0.3</v>
      </c>
      <c r="O71" s="54"/>
      <c r="Q71" s="52">
        <f>'Sample Financial Terms'!$R31</f>
        <v>0.25</v>
      </c>
      <c r="R71" s="52">
        <f>'Sample Financial Terms'!$R33</f>
        <v>0.375</v>
      </c>
      <c r="S71" s="54"/>
    </row>
    <row r="72" spans="1:21" x14ac:dyDescent="0.3">
      <c r="A72" s="111"/>
      <c r="B72" s="112"/>
      <c r="C72" s="108"/>
      <c r="D72" s="41" t="s">
        <v>62</v>
      </c>
      <c r="E72" s="37">
        <f>E70*E71</f>
        <v>0</v>
      </c>
      <c r="F72" s="37">
        <f>F70*F71</f>
        <v>0</v>
      </c>
      <c r="G72" s="37">
        <f t="shared" ref="G72:H72" si="74">G70*G71</f>
        <v>0</v>
      </c>
      <c r="H72" s="37">
        <f t="shared" si="74"/>
        <v>0</v>
      </c>
      <c r="I72" s="37">
        <f>SUM(E72:H72)</f>
        <v>0</v>
      </c>
      <c r="K72" s="37">
        <f>K70*K71</f>
        <v>15056723.013340421</v>
      </c>
      <c r="L72" s="37">
        <f>L70*L71</f>
        <v>11352862.083022878</v>
      </c>
      <c r="M72" s="37">
        <f t="shared" ref="M72:N72" si="75">M70*M71</f>
        <v>115000</v>
      </c>
      <c r="N72" s="37">
        <f t="shared" si="75"/>
        <v>4500000</v>
      </c>
      <c r="O72" s="37">
        <f>SUM(K72:N72)</f>
        <v>31024585.096363299</v>
      </c>
      <c r="Q72" s="37">
        <f t="shared" ref="Q72:R72" si="76">Q70*Q71</f>
        <v>19800000</v>
      </c>
      <c r="R72" s="37">
        <f t="shared" si="76"/>
        <v>11880000.000000002</v>
      </c>
      <c r="S72" s="37">
        <f>SUM(Q72:R72)</f>
        <v>31680000</v>
      </c>
      <c r="U72" s="38">
        <f t="shared" ref="U72" si="77">I72+O72+S72</f>
        <v>62704585.096363299</v>
      </c>
    </row>
    <row r="73" spans="1:21" x14ac:dyDescent="0.3">
      <c r="A73" s="111"/>
      <c r="B73" s="112"/>
      <c r="C73" s="108"/>
      <c r="D73" s="8" t="s">
        <v>20</v>
      </c>
      <c r="E73" s="54"/>
      <c r="F73" s="54"/>
      <c r="G73" s="54"/>
      <c r="H73" s="54"/>
      <c r="I73" s="50"/>
      <c r="K73" s="50">
        <f>'Sample Financial Terms'!$S21</f>
        <v>0</v>
      </c>
      <c r="L73" s="50">
        <f>'Sample Financial Terms'!$S23</f>
        <v>0</v>
      </c>
      <c r="M73" s="50">
        <f>'Sample Financial Terms'!$S25</f>
        <v>0</v>
      </c>
      <c r="N73" s="50">
        <f>'Sample Financial Terms'!$S28</f>
        <v>0</v>
      </c>
      <c r="O73" s="54"/>
      <c r="Q73" s="50">
        <f>'Sample Financial Terms'!$S31</f>
        <v>0</v>
      </c>
      <c r="R73" s="50">
        <f>'Sample Financial Terms'!$S33</f>
        <v>0</v>
      </c>
      <c r="S73" s="54"/>
    </row>
    <row r="74" spans="1:21" x14ac:dyDescent="0.3">
      <c r="A74" s="111"/>
      <c r="B74" s="112"/>
      <c r="C74" s="108"/>
      <c r="D74" s="8" t="s">
        <v>24</v>
      </c>
      <c r="E74" s="54"/>
      <c r="F74" s="54"/>
      <c r="G74" s="54"/>
      <c r="H74" s="54"/>
      <c r="I74" s="50"/>
      <c r="K74" s="50"/>
      <c r="L74" s="50"/>
      <c r="M74" s="50"/>
      <c r="N74" s="50"/>
      <c r="O74" s="50"/>
      <c r="Q74" s="50"/>
      <c r="R74" s="50"/>
      <c r="S74" s="50"/>
      <c r="U74" s="50">
        <f>'Sample Financial Terms'!$T12</f>
        <v>60000000</v>
      </c>
    </row>
    <row r="75" spans="1:21" ht="28.8" x14ac:dyDescent="0.3">
      <c r="A75" s="111"/>
      <c r="B75" s="112"/>
      <c r="C75" s="108"/>
      <c r="D75" s="42" t="s">
        <v>63</v>
      </c>
      <c r="E75" s="44">
        <f t="shared" ref="E75" si="78">E62/SUM($E$62:$R$62)*$U74</f>
        <v>1729863.5089604917</v>
      </c>
      <c r="F75" s="44">
        <f t="shared" ref="F75" si="79">F62/SUM($E$62:$R$62)*$U74</f>
        <v>1729863.5089604917</v>
      </c>
      <c r="G75" s="44">
        <f t="shared" ref="G75" si="80">G62/SUM($E$62:$R$62)*$U74</f>
        <v>1036797.7274559835</v>
      </c>
      <c r="H75" s="44">
        <f t="shared" ref="H75" si="81">H62/SUM($E$62:$R$62)*$U74</f>
        <v>301157.58497965039</v>
      </c>
      <c r="I75" s="36">
        <f>SUM(E75:H75)</f>
        <v>4797682.3303566175</v>
      </c>
      <c r="K75" s="44">
        <f>K62/SUM($E$62:$R$62)*$U74</f>
        <v>18059343.488544289</v>
      </c>
      <c r="L75" s="44">
        <f t="shared" ref="L75" si="82">L62/SUM($E$62:$R$62)*$U74</f>
        <v>6808428.2268368071</v>
      </c>
      <c r="M75" s="44">
        <f t="shared" ref="M75" si="83">M62/SUM($E$62:$R$62)*$U74</f>
        <v>137933.36699775269</v>
      </c>
      <c r="N75" s="44">
        <f>N62/SUM($E$62:$R$62)*$U74</f>
        <v>3598261.7477674615</v>
      </c>
      <c r="O75" s="36">
        <f>SUM(K75:N75)</f>
        <v>28603966.830146313</v>
      </c>
      <c r="Q75" s="44">
        <f t="shared" ref="Q75" si="84">Q62/SUM($E$62:$R$62)*$U74</f>
        <v>18998822.028212197</v>
      </c>
      <c r="R75" s="44">
        <f>R62/SUM($E$62:$R$62)*$U74</f>
        <v>7599528.8112848802</v>
      </c>
      <c r="S75" s="36">
        <f>SUM(Q75:R75)</f>
        <v>26598350.839497078</v>
      </c>
      <c r="U75" s="36">
        <f>MIN(U72,IF(OR(U74="Unlimited",U74=""),10^18,U74))</f>
        <v>60000000</v>
      </c>
    </row>
    <row r="76" spans="1:21" x14ac:dyDescent="0.3">
      <c r="A76" s="111"/>
      <c r="B76" s="112"/>
      <c r="C76" s="109" t="s">
        <v>73</v>
      </c>
      <c r="Q76" s="33"/>
    </row>
    <row r="77" spans="1:21" x14ac:dyDescent="0.3">
      <c r="A77" s="111"/>
      <c r="B77" s="112"/>
      <c r="C77" s="109"/>
      <c r="D77" s="8" t="s">
        <v>25</v>
      </c>
      <c r="E77" s="54"/>
      <c r="F77" s="54"/>
      <c r="G77" s="54"/>
      <c r="H77" s="54"/>
      <c r="I77" s="54"/>
      <c r="K77" s="54">
        <f>'Sample Financial Terms'!$M22</f>
        <v>3</v>
      </c>
      <c r="L77" s="54"/>
      <c r="M77" s="54">
        <f>'Sample Financial Terms'!$M26</f>
        <v>3</v>
      </c>
      <c r="N77" s="54">
        <f>'Sample Financial Terms'!$M29</f>
        <v>3</v>
      </c>
      <c r="O77" s="54"/>
      <c r="Q77" s="54">
        <f>'Sample Financial Terms'!$M32</f>
        <v>3</v>
      </c>
      <c r="R77" s="54"/>
      <c r="S77" s="54"/>
    </row>
    <row r="78" spans="1:21" x14ac:dyDescent="0.3">
      <c r="A78" s="111"/>
      <c r="B78" s="112"/>
      <c r="C78" s="109"/>
      <c r="D78" s="8" t="s">
        <v>14</v>
      </c>
      <c r="E78" s="54"/>
      <c r="F78" s="54"/>
      <c r="G78" s="54"/>
      <c r="H78" s="54"/>
      <c r="I78" s="51"/>
      <c r="K78" s="51" t="str">
        <f>'Sample Financial Terms'!$N22</f>
        <v>Surplus</v>
      </c>
      <c r="L78" s="51"/>
      <c r="M78" s="51" t="str">
        <f>'Sample Financial Terms'!$N26</f>
        <v>Surplus</v>
      </c>
      <c r="N78" s="51" t="str">
        <f>'Sample Financial Terms'!$N29</f>
        <v>Surplus</v>
      </c>
      <c r="O78" s="54"/>
      <c r="Q78" s="51" t="str">
        <f>'Sample Financial Terms'!$N32</f>
        <v>Surplus</v>
      </c>
      <c r="R78" s="51"/>
      <c r="S78" s="54"/>
    </row>
    <row r="79" spans="1:21" x14ac:dyDescent="0.3">
      <c r="A79" s="111"/>
      <c r="B79" s="112"/>
      <c r="C79" s="109"/>
      <c r="D79" s="8" t="s">
        <v>36</v>
      </c>
      <c r="E79" s="54"/>
      <c r="F79" s="54"/>
      <c r="G79" s="54"/>
      <c r="H79" s="54"/>
      <c r="I79" s="54"/>
      <c r="K79" s="54">
        <f>'Sample Financial Terms'!$O22</f>
        <v>2</v>
      </c>
      <c r="L79" s="54"/>
      <c r="M79" s="54">
        <f>'Sample Financial Terms'!$O26</f>
        <v>2</v>
      </c>
      <c r="N79" s="54">
        <f>'Sample Financial Terms'!$O29</f>
        <v>2</v>
      </c>
      <c r="O79" s="54"/>
      <c r="Q79" s="54">
        <f>'Sample Financial Terms'!$O32</f>
        <v>2</v>
      </c>
      <c r="R79" s="54"/>
      <c r="S79" s="54"/>
    </row>
    <row r="80" spans="1:21" x14ac:dyDescent="0.3">
      <c r="A80" s="111"/>
      <c r="B80" s="112"/>
      <c r="C80" s="109"/>
      <c r="D80" s="8" t="s">
        <v>22</v>
      </c>
      <c r="E80" s="54"/>
      <c r="F80" s="54"/>
      <c r="G80" s="54"/>
      <c r="H80" s="54"/>
      <c r="I80" s="49"/>
      <c r="K80" s="49">
        <f>'Sample Financial Terms'!$P22</f>
        <v>0</v>
      </c>
      <c r="L80" s="49"/>
      <c r="M80" s="49">
        <f>'Sample Financial Terms'!$P26</f>
        <v>0</v>
      </c>
      <c r="N80" s="49">
        <f>'Sample Financial Terms'!$P29</f>
        <v>0</v>
      </c>
      <c r="O80" s="54"/>
      <c r="Q80" s="49">
        <f>'Sample Financial Terms'!$P32</f>
        <v>0</v>
      </c>
      <c r="R80" s="49"/>
      <c r="S80" s="54"/>
    </row>
    <row r="81" spans="1:21" x14ac:dyDescent="0.3">
      <c r="A81" s="111"/>
      <c r="B81" s="112"/>
      <c r="C81" s="109"/>
      <c r="D81" s="41" t="s">
        <v>60</v>
      </c>
      <c r="E81" s="37">
        <f>MAX(0,E$61-E80)</f>
        <v>7211246.5555088539</v>
      </c>
      <c r="F81" s="37">
        <f t="shared" ref="F81:H81" si="85">MAX(0,F$61-F80)</f>
        <v>7211246.5555088539</v>
      </c>
      <c r="G81" s="37">
        <f t="shared" si="85"/>
        <v>4322077.4368315358</v>
      </c>
      <c r="H81" s="37">
        <f t="shared" si="85"/>
        <v>1255429.4521507644</v>
      </c>
      <c r="K81" s="37">
        <f>MAX(0,K$61-K80)</f>
        <v>75283615.066702098</v>
      </c>
      <c r="L81" s="37">
        <f t="shared" ref="L81:N81" si="86">MAX(0,L$61-L80)</f>
        <v>28382155.207557194</v>
      </c>
      <c r="M81" s="37">
        <f t="shared" si="86"/>
        <v>575000</v>
      </c>
      <c r="N81" s="37">
        <f t="shared" si="86"/>
        <v>15000000</v>
      </c>
      <c r="Q81" s="37">
        <f t="shared" ref="Q81:R81" si="87">MAX(0,Q$61-Q80)</f>
        <v>79200000</v>
      </c>
      <c r="R81" s="37">
        <f t="shared" si="87"/>
        <v>31680000.000000004</v>
      </c>
    </row>
    <row r="82" spans="1:21" x14ac:dyDescent="0.3">
      <c r="A82" s="111"/>
      <c r="B82" s="112"/>
      <c r="C82" s="109"/>
      <c r="D82" s="8" t="s">
        <v>21</v>
      </c>
      <c r="E82" s="54"/>
      <c r="F82" s="54"/>
      <c r="G82" s="54"/>
      <c r="H82" s="54"/>
      <c r="I82" s="49"/>
      <c r="K82" s="57" t="str">
        <f>'Sample Financial Terms'!$Q22</f>
        <v>Unlimited</v>
      </c>
      <c r="L82" s="57"/>
      <c r="M82" s="57" t="str">
        <f>'Sample Financial Terms'!$Q26</f>
        <v>Unlimited</v>
      </c>
      <c r="N82" s="57" t="str">
        <f>'Sample Financial Terms'!$Q29</f>
        <v>Unlimited</v>
      </c>
      <c r="O82" s="54"/>
      <c r="Q82" s="57" t="str">
        <f>'Sample Financial Terms'!$Q32</f>
        <v>Unlimited</v>
      </c>
      <c r="R82" s="57"/>
      <c r="S82" s="54"/>
    </row>
    <row r="83" spans="1:21" x14ac:dyDescent="0.3">
      <c r="A83" s="111"/>
      <c r="B83" s="112"/>
      <c r="C83" s="109"/>
      <c r="D83" s="41" t="s">
        <v>61</v>
      </c>
      <c r="E83" s="37">
        <f t="shared" ref="E83:H83" si="88">IF(E82="Unlimited",E81,MIN(E82,E81))</f>
        <v>7211246.5555088539</v>
      </c>
      <c r="F83" s="37">
        <f t="shared" si="88"/>
        <v>7211246.5555088539</v>
      </c>
      <c r="G83" s="37">
        <f t="shared" si="88"/>
        <v>4322077.4368315358</v>
      </c>
      <c r="H83" s="37">
        <f t="shared" si="88"/>
        <v>1255429.4521507644</v>
      </c>
      <c r="K83" s="37">
        <f t="shared" ref="K83:N83" si="89">IF(K82="Unlimited",K81,MIN(K82,K81))</f>
        <v>75283615.066702098</v>
      </c>
      <c r="L83" s="37">
        <f t="shared" si="89"/>
        <v>28382155.207557194</v>
      </c>
      <c r="M83" s="37">
        <f t="shared" si="89"/>
        <v>575000</v>
      </c>
      <c r="N83" s="37">
        <f t="shared" si="89"/>
        <v>15000000</v>
      </c>
      <c r="Q83" s="37">
        <f t="shared" ref="Q83:R83" si="90">IF(Q82="Unlimited",Q81,MIN(Q82,Q81))</f>
        <v>79200000</v>
      </c>
      <c r="R83" s="37">
        <f t="shared" si="90"/>
        <v>31680000.000000004</v>
      </c>
    </row>
    <row r="84" spans="1:21" x14ac:dyDescent="0.3">
      <c r="A84" s="111"/>
      <c r="B84" s="112"/>
      <c r="C84" s="109"/>
      <c r="D84" s="8" t="s">
        <v>23</v>
      </c>
      <c r="E84" s="54"/>
      <c r="F84" s="54"/>
      <c r="G84" s="54"/>
      <c r="H84" s="54"/>
      <c r="I84" s="52"/>
      <c r="K84" s="52">
        <f>'Sample Financial Terms'!$R22</f>
        <v>0.6</v>
      </c>
      <c r="L84" s="52"/>
      <c r="M84" s="52">
        <f>'Sample Financial Terms'!$R26</f>
        <v>0.6</v>
      </c>
      <c r="N84" s="52">
        <f>'Sample Financial Terms'!$R29</f>
        <v>0.3</v>
      </c>
      <c r="O84" s="54"/>
      <c r="Q84" s="52">
        <f>'Sample Financial Terms'!$R32</f>
        <v>0.5</v>
      </c>
      <c r="R84" s="52"/>
      <c r="S84" s="54"/>
    </row>
    <row r="85" spans="1:21" x14ac:dyDescent="0.3">
      <c r="A85" s="111"/>
      <c r="B85" s="112"/>
      <c r="C85" s="109"/>
      <c r="D85" s="41" t="s">
        <v>62</v>
      </c>
      <c r="E85" s="37">
        <f>E83*E84</f>
        <v>0</v>
      </c>
      <c r="F85" s="37">
        <f>F83*F84</f>
        <v>0</v>
      </c>
      <c r="G85" s="37">
        <f t="shared" ref="G85:H85" si="91">G83*G84</f>
        <v>0</v>
      </c>
      <c r="H85" s="37">
        <f t="shared" si="91"/>
        <v>0</v>
      </c>
      <c r="I85" s="37">
        <f>SUM(E85:H85)</f>
        <v>0</v>
      </c>
      <c r="K85" s="37">
        <f>K83*K84</f>
        <v>45170169.040021256</v>
      </c>
      <c r="L85" s="37">
        <f>L83*L84</f>
        <v>0</v>
      </c>
      <c r="M85" s="37">
        <f t="shared" ref="M85:N85" si="92">M83*M84</f>
        <v>345000</v>
      </c>
      <c r="N85" s="37">
        <f t="shared" si="92"/>
        <v>4500000</v>
      </c>
      <c r="O85" s="37">
        <f>SUM(K85:N85)</f>
        <v>50015169.040021256</v>
      </c>
      <c r="Q85" s="37">
        <f t="shared" ref="Q85:R85" si="93">Q83*Q84</f>
        <v>39600000</v>
      </c>
      <c r="R85" s="37">
        <f t="shared" si="93"/>
        <v>0</v>
      </c>
      <c r="S85" s="37">
        <f>SUM(Q85:R85)</f>
        <v>39600000</v>
      </c>
      <c r="U85" s="38">
        <f t="shared" ref="U85" si="94">I85+O85+S85</f>
        <v>89615169.040021256</v>
      </c>
    </row>
    <row r="86" spans="1:21" x14ac:dyDescent="0.3">
      <c r="A86" s="111"/>
      <c r="B86" s="112"/>
      <c r="C86" s="109"/>
      <c r="D86" s="8" t="s">
        <v>20</v>
      </c>
      <c r="E86" s="54"/>
      <c r="F86" s="54"/>
      <c r="G86" s="54"/>
      <c r="H86" s="54"/>
      <c r="I86" s="50"/>
      <c r="K86" s="50">
        <f>'Sample Financial Terms'!$S22</f>
        <v>0</v>
      </c>
      <c r="L86" s="50"/>
      <c r="M86" s="50">
        <f>'Sample Financial Terms'!$S26</f>
        <v>0</v>
      </c>
      <c r="N86" s="50">
        <f>'Sample Financial Terms'!$S29</f>
        <v>0</v>
      </c>
      <c r="O86" s="54"/>
      <c r="Q86" s="50">
        <f>'Sample Financial Terms'!$S32</f>
        <v>0</v>
      </c>
      <c r="R86" s="50"/>
      <c r="S86" s="54"/>
    </row>
    <row r="87" spans="1:21" x14ac:dyDescent="0.3">
      <c r="A87" s="111"/>
      <c r="B87" s="112"/>
      <c r="C87" s="109"/>
      <c r="D87" s="8" t="s">
        <v>24</v>
      </c>
      <c r="E87" s="54"/>
      <c r="F87" s="54"/>
      <c r="G87" s="54"/>
      <c r="H87" s="54"/>
      <c r="I87" s="50"/>
      <c r="K87" s="50"/>
      <c r="L87" s="50"/>
      <c r="M87" s="57"/>
      <c r="N87" s="50"/>
      <c r="O87" s="50"/>
      <c r="Q87" s="50"/>
      <c r="R87" s="50"/>
      <c r="S87" s="50"/>
      <c r="U87" s="50">
        <f>'Sample Financial Terms'!$T13</f>
        <v>60000000</v>
      </c>
    </row>
    <row r="88" spans="1:21" ht="28.8" x14ac:dyDescent="0.3">
      <c r="A88" s="111"/>
      <c r="B88" s="112"/>
      <c r="C88" s="109"/>
      <c r="D88" s="42" t="s">
        <v>63</v>
      </c>
      <c r="E88" s="44">
        <f t="shared" ref="E88:H88" si="95">E62/SUM($E$62:$R$62)*$U87</f>
        <v>1729863.5089604917</v>
      </c>
      <c r="F88" s="44">
        <f t="shared" si="95"/>
        <v>1729863.5089604917</v>
      </c>
      <c r="G88" s="44">
        <f t="shared" si="95"/>
        <v>1036797.7274559835</v>
      </c>
      <c r="H88" s="44">
        <f t="shared" si="95"/>
        <v>301157.58497965039</v>
      </c>
      <c r="I88" s="36">
        <f>SUM(E88:H88)</f>
        <v>4797682.3303566175</v>
      </c>
      <c r="K88" s="44">
        <f>K62/SUM($E$62:$R$62)*$U87</f>
        <v>18059343.488544289</v>
      </c>
      <c r="L88" s="44">
        <f t="shared" ref="L88:N88" si="96">L62/SUM($E$62:$R$62)*$U87</f>
        <v>6808428.2268368071</v>
      </c>
      <c r="M88" s="44">
        <f t="shared" si="96"/>
        <v>137933.36699775269</v>
      </c>
      <c r="N88" s="44">
        <f t="shared" si="96"/>
        <v>3598261.7477674615</v>
      </c>
      <c r="O88" s="36">
        <f>SUM(K88:N88)</f>
        <v>28603966.830146313</v>
      </c>
      <c r="Q88" s="44">
        <f t="shared" ref="Q88:R88" si="97">Q62/SUM($E$62:$R$62)*$U87</f>
        <v>18998822.028212197</v>
      </c>
      <c r="R88" s="44">
        <f t="shared" si="97"/>
        <v>7599528.8112848802</v>
      </c>
      <c r="S88" s="36">
        <f>SUM(Q88:R88)</f>
        <v>26598350.839497078</v>
      </c>
      <c r="U88" s="36">
        <f>MIN(U85,IF(OR(U87="Unlimited",U87=""),10^18,U87))</f>
        <v>60000000</v>
      </c>
    </row>
    <row r="89" spans="1:21" x14ac:dyDescent="0.3">
      <c r="A89" s="111"/>
      <c r="B89" s="112"/>
      <c r="C89" s="109"/>
      <c r="D89" s="30" t="s">
        <v>67</v>
      </c>
      <c r="E89" s="37">
        <f>E61-E75-E88</f>
        <v>3751519.5375878699</v>
      </c>
      <c r="F89" s="37">
        <f t="shared" ref="F89:I89" si="98">F61-F75-F88</f>
        <v>3751519.5375878699</v>
      </c>
      <c r="G89" s="37">
        <f t="shared" si="98"/>
        <v>2248481.981919569</v>
      </c>
      <c r="H89" s="37">
        <f t="shared" si="98"/>
        <v>653114.28219146375</v>
      </c>
      <c r="I89" s="36">
        <f t="shared" si="98"/>
        <v>10404635.339286767</v>
      </c>
      <c r="K89" s="37">
        <f>K61-K75-K88</f>
        <v>39164928.089613527</v>
      </c>
      <c r="L89" s="37">
        <f t="shared" ref="L89:O89" si="99">L61-L75-L88</f>
        <v>14765298.753883578</v>
      </c>
      <c r="M89" s="37">
        <f t="shared" si="99"/>
        <v>299133.26600449462</v>
      </c>
      <c r="N89" s="37">
        <f t="shared" si="99"/>
        <v>7803476.5044650771</v>
      </c>
      <c r="O89" s="36">
        <f t="shared" si="99"/>
        <v>62032836.613966674</v>
      </c>
      <c r="Q89" s="37">
        <f t="shared" ref="Q89:S89" si="100">Q61-Q75-Q88</f>
        <v>41202355.943575606</v>
      </c>
      <c r="R89" s="37">
        <f t="shared" si="100"/>
        <v>16480942.377430242</v>
      </c>
      <c r="S89" s="36">
        <f t="shared" si="100"/>
        <v>57683298.321005851</v>
      </c>
      <c r="U89" s="36">
        <f>I89+O89+S89</f>
        <v>130120770.2742593</v>
      </c>
    </row>
    <row r="90" spans="1:21" x14ac:dyDescent="0.3">
      <c r="A90" s="111"/>
      <c r="B90" s="88"/>
      <c r="C90" s="90"/>
      <c r="D90" s="96" t="s">
        <v>147</v>
      </c>
      <c r="E90" s="98">
        <f>E89/$U$89</f>
        <v>2.8831058482674858E-2</v>
      </c>
      <c r="F90" s="98">
        <f t="shared" ref="F90:H90" si="101">F89/$U$89</f>
        <v>2.8831058482674858E-2</v>
      </c>
      <c r="G90" s="98">
        <f t="shared" si="101"/>
        <v>1.7279962124266392E-2</v>
      </c>
      <c r="H90" s="98">
        <f t="shared" si="101"/>
        <v>5.0192930829941751E-3</v>
      </c>
      <c r="I90" s="99"/>
      <c r="J90" s="97"/>
      <c r="K90" s="98">
        <f t="shared" ref="K90:N90" si="102">K89/$U$89</f>
        <v>0.30098905814240479</v>
      </c>
      <c r="L90" s="98">
        <f t="shared" si="102"/>
        <v>0.11347380378061345</v>
      </c>
      <c r="M90" s="98">
        <f t="shared" si="102"/>
        <v>2.2988894499625448E-3</v>
      </c>
      <c r="N90" s="98">
        <f t="shared" si="102"/>
        <v>5.997102912945769E-2</v>
      </c>
      <c r="O90" s="99"/>
      <c r="P90" s="97"/>
      <c r="Q90" s="98">
        <f t="shared" ref="Q90:R90" si="103">Q89/$U$89</f>
        <v>0.31664703380353659</v>
      </c>
      <c r="R90" s="98">
        <f t="shared" si="103"/>
        <v>0.12665881352141464</v>
      </c>
      <c r="S90" s="36"/>
      <c r="U90" s="36"/>
    </row>
    <row r="91" spans="1:21" ht="15" customHeight="1" x14ac:dyDescent="0.3">
      <c r="A91" s="111"/>
      <c r="B91" s="112" t="s">
        <v>74</v>
      </c>
      <c r="C91" s="107" t="s">
        <v>75</v>
      </c>
    </row>
    <row r="92" spans="1:21" x14ac:dyDescent="0.3">
      <c r="A92" s="111"/>
      <c r="B92" s="112"/>
      <c r="C92" s="108"/>
      <c r="D92" s="8" t="s">
        <v>25</v>
      </c>
      <c r="E92" s="54">
        <f>'Sample Financial Terms'!$M7</f>
        <v>4</v>
      </c>
      <c r="F92" s="54">
        <f>'Sample Financial Terms'!$M7</f>
        <v>4</v>
      </c>
      <c r="G92" s="54">
        <f>'Sample Financial Terms'!$M7</f>
        <v>4</v>
      </c>
      <c r="H92" s="54">
        <f>'Sample Financial Terms'!$M7</f>
        <v>4</v>
      </c>
      <c r="I92" s="54"/>
      <c r="K92" s="54">
        <f>'Sample Financial Terms'!$M7</f>
        <v>4</v>
      </c>
      <c r="L92" s="54">
        <f>'Sample Financial Terms'!$M7</f>
        <v>4</v>
      </c>
      <c r="M92" s="54">
        <f>'Sample Financial Terms'!$M7</f>
        <v>4</v>
      </c>
      <c r="N92" s="54">
        <f>'Sample Financial Terms'!$M7</f>
        <v>4</v>
      </c>
      <c r="O92" s="54"/>
      <c r="Q92" s="54">
        <f>'Sample Financial Terms'!$M7</f>
        <v>4</v>
      </c>
      <c r="R92" s="54">
        <f>'Sample Financial Terms'!$M7</f>
        <v>4</v>
      </c>
      <c r="S92" s="54"/>
    </row>
    <row r="93" spans="1:21" x14ac:dyDescent="0.3">
      <c r="A93" s="111"/>
      <c r="B93" s="112"/>
      <c r="C93" s="108"/>
      <c r="D93" s="8" t="s">
        <v>14</v>
      </c>
      <c r="E93" s="51" t="str">
        <f>'Sample Financial Terms'!$N7</f>
        <v>Per Risk XS</v>
      </c>
      <c r="F93" s="51" t="str">
        <f>'Sample Financial Terms'!$N7</f>
        <v>Per Risk XS</v>
      </c>
      <c r="G93" s="51" t="str">
        <f>'Sample Financial Terms'!$N7</f>
        <v>Per Risk XS</v>
      </c>
      <c r="H93" s="51" t="str">
        <f>'Sample Financial Terms'!$N7</f>
        <v>Per Risk XS</v>
      </c>
      <c r="I93" s="54"/>
      <c r="K93" s="51" t="str">
        <f>'Sample Financial Terms'!$N7</f>
        <v>Per Risk XS</v>
      </c>
      <c r="L93" s="51" t="str">
        <f>'Sample Financial Terms'!$N7</f>
        <v>Per Risk XS</v>
      </c>
      <c r="M93" s="51" t="str">
        <f>'Sample Financial Terms'!$N7</f>
        <v>Per Risk XS</v>
      </c>
      <c r="N93" s="51" t="str">
        <f>'Sample Financial Terms'!$N7</f>
        <v>Per Risk XS</v>
      </c>
      <c r="O93" s="54"/>
      <c r="Q93" s="51" t="str">
        <f>'Sample Financial Terms'!$N7</f>
        <v>Per Risk XS</v>
      </c>
      <c r="R93" s="51" t="str">
        <f>'Sample Financial Terms'!$N7</f>
        <v>Per Risk XS</v>
      </c>
      <c r="S93" s="54"/>
    </row>
    <row r="94" spans="1:21" x14ac:dyDescent="0.3">
      <c r="A94" s="111"/>
      <c r="B94" s="112"/>
      <c r="C94" s="108"/>
      <c r="D94" s="8" t="s">
        <v>36</v>
      </c>
      <c r="E94" s="54">
        <f>'Sample Financial Terms'!$O7</f>
        <v>1</v>
      </c>
      <c r="F94" s="54">
        <f>'Sample Financial Terms'!$O7</f>
        <v>1</v>
      </c>
      <c r="G94" s="54">
        <f>'Sample Financial Terms'!$O7</f>
        <v>1</v>
      </c>
      <c r="H94" s="54">
        <f>'Sample Financial Terms'!$O7</f>
        <v>1</v>
      </c>
      <c r="I94" s="54"/>
      <c r="K94" s="54">
        <f>'Sample Financial Terms'!$O7</f>
        <v>1</v>
      </c>
      <c r="L94" s="54">
        <f>'Sample Financial Terms'!$O7</f>
        <v>1</v>
      </c>
      <c r="M94" s="54">
        <f>'Sample Financial Terms'!$O7</f>
        <v>1</v>
      </c>
      <c r="N94" s="54">
        <f>'Sample Financial Terms'!$O7</f>
        <v>1</v>
      </c>
      <c r="O94" s="54"/>
      <c r="Q94" s="54">
        <f>'Sample Financial Terms'!$O7</f>
        <v>1</v>
      </c>
      <c r="R94" s="54">
        <f>'Sample Financial Terms'!$O7</f>
        <v>1</v>
      </c>
      <c r="S94" s="54"/>
    </row>
    <row r="95" spans="1:21" x14ac:dyDescent="0.3">
      <c r="A95" s="111"/>
      <c r="B95" s="112"/>
      <c r="C95" s="108"/>
      <c r="D95" s="8" t="s">
        <v>22</v>
      </c>
      <c r="E95" s="49">
        <f>'Sample Financial Terms'!$P7</f>
        <v>1000000</v>
      </c>
      <c r="F95" s="49">
        <f>'Sample Financial Terms'!$P7</f>
        <v>1000000</v>
      </c>
      <c r="G95" s="49">
        <f>'Sample Financial Terms'!$P7</f>
        <v>1000000</v>
      </c>
      <c r="H95" s="49">
        <f>'Sample Financial Terms'!$P7</f>
        <v>1000000</v>
      </c>
      <c r="I95" s="54"/>
      <c r="K95" s="49">
        <f>'Sample Financial Terms'!$P7</f>
        <v>1000000</v>
      </c>
      <c r="L95" s="49">
        <f>'Sample Financial Terms'!$P7</f>
        <v>1000000</v>
      </c>
      <c r="M95" s="49">
        <f>'Sample Financial Terms'!$P7</f>
        <v>1000000</v>
      </c>
      <c r="N95" s="49">
        <f>'Sample Financial Terms'!$P7</f>
        <v>1000000</v>
      </c>
      <c r="O95" s="54"/>
      <c r="Q95" s="49">
        <f>'Sample Financial Terms'!$P7</f>
        <v>1000000</v>
      </c>
      <c r="R95" s="49">
        <f>'Sample Financial Terms'!$P7</f>
        <v>1000000</v>
      </c>
      <c r="S95" s="54"/>
    </row>
    <row r="96" spans="1:21" x14ac:dyDescent="0.3">
      <c r="A96" s="111"/>
      <c r="B96" s="112"/>
      <c r="C96" s="108"/>
      <c r="D96" s="41" t="s">
        <v>60</v>
      </c>
      <c r="E96" s="37">
        <f>MAX(0,E$89-E95)</f>
        <v>2751519.5375878699</v>
      </c>
      <c r="F96" s="37">
        <f>MAX(0,F$89-F95)</f>
        <v>2751519.5375878699</v>
      </c>
      <c r="G96" s="37">
        <f>MAX(0,G$89-G95)</f>
        <v>1248481.981919569</v>
      </c>
      <c r="H96" s="37">
        <f>MAX(0,H$89-H95)</f>
        <v>0</v>
      </c>
      <c r="K96" s="37">
        <f>MAX(0,K$89-K95)</f>
        <v>38164928.089613527</v>
      </c>
      <c r="L96" s="37">
        <f>MAX(0,L$89-L95)</f>
        <v>13765298.753883578</v>
      </c>
      <c r="M96" s="37">
        <f>MAX(0,M$89-M95)</f>
        <v>0</v>
      </c>
      <c r="N96" s="37">
        <f>MAX(0,N$89-N95)</f>
        <v>6803476.5044650771</v>
      </c>
      <c r="Q96" s="37">
        <f>MAX(0,Q$89-Q95)</f>
        <v>40202355.943575606</v>
      </c>
      <c r="R96" s="37">
        <f>MAX(0,R$89-R95)</f>
        <v>15480942.377430242</v>
      </c>
    </row>
    <row r="97" spans="1:21" x14ac:dyDescent="0.3">
      <c r="A97" s="111"/>
      <c r="B97" s="112"/>
      <c r="C97" s="108"/>
      <c r="D97" s="8" t="s">
        <v>21</v>
      </c>
      <c r="E97" s="49">
        <f>'Sample Financial Terms'!$Q7</f>
        <v>1000000</v>
      </c>
      <c r="F97" s="49">
        <f>'Sample Financial Terms'!$Q7</f>
        <v>1000000</v>
      </c>
      <c r="G97" s="49">
        <f>'Sample Financial Terms'!$Q7</f>
        <v>1000000</v>
      </c>
      <c r="H97" s="49">
        <f>'Sample Financial Terms'!$Q7</f>
        <v>1000000</v>
      </c>
      <c r="I97" s="54"/>
      <c r="K97" s="49">
        <f>'Sample Financial Terms'!$Q7</f>
        <v>1000000</v>
      </c>
      <c r="L97" s="49">
        <f>'Sample Financial Terms'!$Q7</f>
        <v>1000000</v>
      </c>
      <c r="M97" s="49">
        <f>'Sample Financial Terms'!$Q7</f>
        <v>1000000</v>
      </c>
      <c r="N97" s="49">
        <f>'Sample Financial Terms'!$Q7</f>
        <v>1000000</v>
      </c>
      <c r="O97" s="54"/>
      <c r="Q97" s="49">
        <f>'Sample Financial Terms'!$Q7</f>
        <v>1000000</v>
      </c>
      <c r="R97" s="49">
        <f>'Sample Financial Terms'!$Q7</f>
        <v>1000000</v>
      </c>
      <c r="S97" s="54"/>
    </row>
    <row r="98" spans="1:21" x14ac:dyDescent="0.3">
      <c r="A98" s="111"/>
      <c r="B98" s="112"/>
      <c r="C98" s="108"/>
      <c r="D98" s="41" t="s">
        <v>61</v>
      </c>
      <c r="E98" s="37">
        <f t="shared" ref="E98:H98" si="104">IF(E97="Unlimited",E96,MIN(E97,E96))</f>
        <v>1000000</v>
      </c>
      <c r="F98" s="37">
        <f t="shared" si="104"/>
        <v>1000000</v>
      </c>
      <c r="G98" s="37">
        <f t="shared" si="104"/>
        <v>1000000</v>
      </c>
      <c r="H98" s="37">
        <f t="shared" si="104"/>
        <v>0</v>
      </c>
      <c r="K98" s="37">
        <f t="shared" ref="K98:N98" si="105">IF(K97="Unlimited",K96,MIN(K97,K96))</f>
        <v>1000000</v>
      </c>
      <c r="L98" s="37">
        <f t="shared" si="105"/>
        <v>1000000</v>
      </c>
      <c r="M98" s="37">
        <f t="shared" si="105"/>
        <v>0</v>
      </c>
      <c r="N98" s="37">
        <f t="shared" si="105"/>
        <v>1000000</v>
      </c>
      <c r="Q98" s="37">
        <f t="shared" ref="Q98:R98" si="106">IF(Q97="Unlimited",Q96,MIN(Q97,Q96))</f>
        <v>1000000</v>
      </c>
      <c r="R98" s="37">
        <f t="shared" si="106"/>
        <v>1000000</v>
      </c>
    </row>
    <row r="99" spans="1:21" x14ac:dyDescent="0.3">
      <c r="A99" s="111"/>
      <c r="B99" s="112"/>
      <c r="C99" s="108"/>
      <c r="D99" s="8" t="s">
        <v>23</v>
      </c>
      <c r="E99" s="52">
        <f>'Sample Financial Terms'!$R7</f>
        <v>0.5</v>
      </c>
      <c r="F99" s="52">
        <f>'Sample Financial Terms'!$R7</f>
        <v>0.5</v>
      </c>
      <c r="G99" s="52">
        <f>'Sample Financial Terms'!$R7</f>
        <v>0.5</v>
      </c>
      <c r="H99" s="52">
        <f>'Sample Financial Terms'!$R7</f>
        <v>0.5</v>
      </c>
      <c r="I99" s="54"/>
      <c r="K99" s="52">
        <f>'Sample Financial Terms'!$R7</f>
        <v>0.5</v>
      </c>
      <c r="L99" s="52">
        <f>'Sample Financial Terms'!$R7</f>
        <v>0.5</v>
      </c>
      <c r="M99" s="52">
        <f>'Sample Financial Terms'!$R7</f>
        <v>0.5</v>
      </c>
      <c r="N99" s="52">
        <f>'Sample Financial Terms'!$R7</f>
        <v>0.5</v>
      </c>
      <c r="O99" s="54"/>
      <c r="Q99" s="52">
        <f>'Sample Financial Terms'!$R7</f>
        <v>0.5</v>
      </c>
      <c r="R99" s="52">
        <f>'Sample Financial Terms'!$R7</f>
        <v>0.5</v>
      </c>
      <c r="S99" s="54"/>
    </row>
    <row r="100" spans="1:21" x14ac:dyDescent="0.3">
      <c r="A100" s="111"/>
      <c r="B100" s="112"/>
      <c r="C100" s="108"/>
      <c r="D100" s="41" t="s">
        <v>62</v>
      </c>
      <c r="E100" s="37">
        <f>E98*E99</f>
        <v>500000</v>
      </c>
      <c r="F100" s="37">
        <f>F98*F99</f>
        <v>500000</v>
      </c>
      <c r="G100" s="37">
        <f>G98*G99</f>
        <v>500000</v>
      </c>
      <c r="H100" s="37">
        <f>H98*H99</f>
        <v>0</v>
      </c>
      <c r="I100" s="37">
        <f t="shared" ref="I100" si="107">SUM(E100:H100)</f>
        <v>1500000</v>
      </c>
      <c r="K100" s="37">
        <f>K98*K99</f>
        <v>500000</v>
      </c>
      <c r="L100" s="37">
        <f>L98*L99</f>
        <v>500000</v>
      </c>
      <c r="M100" s="37">
        <f>M98*M99</f>
        <v>0</v>
      </c>
      <c r="N100" s="37">
        <f>N98*N99</f>
        <v>500000</v>
      </c>
      <c r="O100" s="37">
        <f t="shared" ref="O100" si="108">SUM(K100:N100)</f>
        <v>1500000</v>
      </c>
      <c r="Q100" s="37">
        <f>Q98*Q99</f>
        <v>500000</v>
      </c>
      <c r="R100" s="37">
        <f>R98*R99</f>
        <v>500000</v>
      </c>
      <c r="S100" s="37">
        <f>SUM(Q100:R100)</f>
        <v>1000000</v>
      </c>
      <c r="U100" s="38">
        <f t="shared" ref="U100" si="109">I100+O100+S100</f>
        <v>4000000</v>
      </c>
    </row>
    <row r="101" spans="1:21" x14ac:dyDescent="0.3">
      <c r="A101" s="111"/>
      <c r="B101" s="112"/>
      <c r="C101" s="108"/>
      <c r="D101" s="8" t="s">
        <v>20</v>
      </c>
      <c r="E101" s="50">
        <f>'Sample Financial Terms'!$S7</f>
        <v>10</v>
      </c>
      <c r="F101" s="50">
        <f>'Sample Financial Terms'!$S7</f>
        <v>10</v>
      </c>
      <c r="G101" s="50">
        <f>'Sample Financial Terms'!$S7</f>
        <v>10</v>
      </c>
      <c r="H101" s="50">
        <f>'Sample Financial Terms'!$S7</f>
        <v>10</v>
      </c>
      <c r="I101" s="54"/>
      <c r="K101" s="50">
        <f>'Sample Financial Terms'!$S7</f>
        <v>10</v>
      </c>
      <c r="L101" s="50">
        <f>'Sample Financial Terms'!$S7</f>
        <v>10</v>
      </c>
      <c r="M101" s="50">
        <f>'Sample Financial Terms'!$S7</f>
        <v>10</v>
      </c>
      <c r="N101" s="50">
        <f>'Sample Financial Terms'!$S7</f>
        <v>10</v>
      </c>
      <c r="O101" s="54"/>
      <c r="Q101" s="50">
        <f>'Sample Financial Terms'!$S7</f>
        <v>10</v>
      </c>
      <c r="R101" s="50">
        <f>'Sample Financial Terms'!$S7</f>
        <v>10</v>
      </c>
      <c r="S101" s="54"/>
    </row>
    <row r="102" spans="1:21" x14ac:dyDescent="0.3">
      <c r="A102" s="111"/>
      <c r="B102" s="112"/>
      <c r="C102" s="108"/>
      <c r="D102" s="8" t="s">
        <v>24</v>
      </c>
      <c r="E102" s="49"/>
      <c r="F102" s="49"/>
      <c r="G102" s="49"/>
      <c r="H102" s="49"/>
      <c r="I102" s="49"/>
      <c r="K102" s="49"/>
      <c r="L102" s="49"/>
      <c r="M102" s="49"/>
      <c r="N102" s="49"/>
      <c r="O102" s="49"/>
      <c r="Q102" s="49"/>
      <c r="R102" s="49"/>
      <c r="S102" s="49"/>
      <c r="U102" s="49">
        <f>'Sample Financial Terms'!$T7</f>
        <v>3000000</v>
      </c>
    </row>
    <row r="103" spans="1:21" ht="28.8" x14ac:dyDescent="0.3">
      <c r="A103" s="111"/>
      <c r="B103" s="112"/>
      <c r="C103" s="108"/>
      <c r="D103" s="42" t="s">
        <v>63</v>
      </c>
      <c r="E103" s="44">
        <f>$U103*E$90</f>
        <v>86493.175448024573</v>
      </c>
      <c r="F103" s="44">
        <f t="shared" ref="F103:H103" si="110">$U103*F$90</f>
        <v>86493.175448024573</v>
      </c>
      <c r="G103" s="44">
        <f t="shared" si="110"/>
        <v>51839.886372799177</v>
      </c>
      <c r="H103" s="44">
        <f t="shared" si="110"/>
        <v>15057.879248982525</v>
      </c>
      <c r="I103" s="36">
        <f>SUM(E103:H103)</f>
        <v>239884.11651783084</v>
      </c>
      <c r="K103" s="44">
        <f t="shared" ref="K103:N103" si="111">$U103*K$90</f>
        <v>902967.17442721431</v>
      </c>
      <c r="L103" s="44">
        <f t="shared" si="111"/>
        <v>340421.41134184034</v>
      </c>
      <c r="M103" s="44">
        <f t="shared" si="111"/>
        <v>6896.6683498876346</v>
      </c>
      <c r="N103" s="44">
        <f t="shared" si="111"/>
        <v>179913.08738837307</v>
      </c>
      <c r="O103" s="36">
        <f>SUM(K103:N103)</f>
        <v>1430198.3415073154</v>
      </c>
      <c r="Q103" s="44">
        <f t="shared" ref="Q103:R103" si="112">$U103*Q$90</f>
        <v>949941.10141060979</v>
      </c>
      <c r="R103" s="44">
        <f t="shared" si="112"/>
        <v>379976.44056424394</v>
      </c>
      <c r="S103" s="36">
        <f>SUM(Q103:R103)</f>
        <v>1329917.5419748537</v>
      </c>
      <c r="U103" s="36">
        <f>MIN(U100,IF(OR(U102="Unlimited",U102=""),10^18,U102))</f>
        <v>3000000</v>
      </c>
    </row>
    <row r="104" spans="1:21" x14ac:dyDescent="0.3">
      <c r="A104" s="111"/>
      <c r="B104" s="112"/>
      <c r="C104" s="107" t="s">
        <v>76</v>
      </c>
    </row>
    <row r="105" spans="1:21" x14ac:dyDescent="0.3">
      <c r="A105" s="111"/>
      <c r="B105" s="112"/>
      <c r="C105" s="108"/>
      <c r="D105" s="8" t="s">
        <v>25</v>
      </c>
      <c r="E105" s="54">
        <f>'Sample Financial Terms'!$M8</f>
        <v>4</v>
      </c>
      <c r="F105" s="54">
        <f>'Sample Financial Terms'!$M8</f>
        <v>4</v>
      </c>
      <c r="G105" s="54">
        <f>'Sample Financial Terms'!$M8</f>
        <v>4</v>
      </c>
      <c r="H105" s="54">
        <f>'Sample Financial Terms'!$M8</f>
        <v>4</v>
      </c>
      <c r="I105" s="54"/>
      <c r="K105" s="54">
        <f>'Sample Financial Terms'!$M8</f>
        <v>4</v>
      </c>
      <c r="L105" s="54">
        <f>'Sample Financial Terms'!$M8</f>
        <v>4</v>
      </c>
      <c r="M105" s="54">
        <f>'Sample Financial Terms'!$M8</f>
        <v>4</v>
      </c>
      <c r="N105" s="54">
        <f>'Sample Financial Terms'!$M8</f>
        <v>4</v>
      </c>
      <c r="O105" s="54"/>
      <c r="Q105" s="54">
        <f>'Sample Financial Terms'!$M8</f>
        <v>4</v>
      </c>
      <c r="R105" s="54">
        <f>'Sample Financial Terms'!$M8</f>
        <v>4</v>
      </c>
      <c r="S105" s="54"/>
    </row>
    <row r="106" spans="1:21" x14ac:dyDescent="0.3">
      <c r="A106" s="111"/>
      <c r="B106" s="112"/>
      <c r="C106" s="108"/>
      <c r="D106" s="8" t="s">
        <v>14</v>
      </c>
      <c r="E106" s="51" t="str">
        <f>'Sample Financial Terms'!$N8</f>
        <v>Per Risk XS</v>
      </c>
      <c r="F106" s="51" t="str">
        <f>'Sample Financial Terms'!$N8</f>
        <v>Per Risk XS</v>
      </c>
      <c r="G106" s="51" t="str">
        <f>'Sample Financial Terms'!$N8</f>
        <v>Per Risk XS</v>
      </c>
      <c r="H106" s="51" t="str">
        <f>'Sample Financial Terms'!$N8</f>
        <v>Per Risk XS</v>
      </c>
      <c r="I106" s="54"/>
      <c r="K106" s="51" t="str">
        <f>'Sample Financial Terms'!$N8</f>
        <v>Per Risk XS</v>
      </c>
      <c r="L106" s="51" t="str">
        <f>'Sample Financial Terms'!$N8</f>
        <v>Per Risk XS</v>
      </c>
      <c r="M106" s="51" t="str">
        <f>'Sample Financial Terms'!$N8</f>
        <v>Per Risk XS</v>
      </c>
      <c r="N106" s="51" t="str">
        <f>'Sample Financial Terms'!$N8</f>
        <v>Per Risk XS</v>
      </c>
      <c r="O106" s="54"/>
      <c r="Q106" s="51" t="str">
        <f>'Sample Financial Terms'!$N8</f>
        <v>Per Risk XS</v>
      </c>
      <c r="R106" s="51" t="str">
        <f>'Sample Financial Terms'!$N8</f>
        <v>Per Risk XS</v>
      </c>
      <c r="S106" s="54"/>
    </row>
    <row r="107" spans="1:21" x14ac:dyDescent="0.3">
      <c r="A107" s="111"/>
      <c r="B107" s="112"/>
      <c r="C107" s="108"/>
      <c r="D107" s="8" t="s">
        <v>36</v>
      </c>
      <c r="E107" s="54">
        <f>'Sample Financial Terms'!$O8</f>
        <v>2</v>
      </c>
      <c r="F107" s="54">
        <f>'Sample Financial Terms'!$O8</f>
        <v>2</v>
      </c>
      <c r="G107" s="54">
        <f>'Sample Financial Terms'!$O8</f>
        <v>2</v>
      </c>
      <c r="H107" s="54">
        <f>'Sample Financial Terms'!$O8</f>
        <v>2</v>
      </c>
      <c r="I107" s="54"/>
      <c r="K107" s="54">
        <f>'Sample Financial Terms'!$O8</f>
        <v>2</v>
      </c>
      <c r="L107" s="54">
        <f>'Sample Financial Terms'!$O8</f>
        <v>2</v>
      </c>
      <c r="M107" s="54">
        <f>'Sample Financial Terms'!$O8</f>
        <v>2</v>
      </c>
      <c r="N107" s="54">
        <f>'Sample Financial Terms'!$O8</f>
        <v>2</v>
      </c>
      <c r="O107" s="54"/>
      <c r="Q107" s="54">
        <f>'Sample Financial Terms'!$O8</f>
        <v>2</v>
      </c>
      <c r="R107" s="54">
        <f>'Sample Financial Terms'!$O8</f>
        <v>2</v>
      </c>
      <c r="S107" s="54"/>
    </row>
    <row r="108" spans="1:21" x14ac:dyDescent="0.3">
      <c r="A108" s="111"/>
      <c r="B108" s="112"/>
      <c r="C108" s="108"/>
      <c r="D108" s="8" t="s">
        <v>22</v>
      </c>
      <c r="E108" s="49">
        <f>'Sample Financial Terms'!$P8</f>
        <v>2000000</v>
      </c>
      <c r="F108" s="49">
        <f>'Sample Financial Terms'!$P8</f>
        <v>2000000</v>
      </c>
      <c r="G108" s="49">
        <f>'Sample Financial Terms'!$P8</f>
        <v>2000000</v>
      </c>
      <c r="H108" s="49">
        <f>'Sample Financial Terms'!$P8</f>
        <v>2000000</v>
      </c>
      <c r="I108" s="54"/>
      <c r="K108" s="49">
        <f>'Sample Financial Terms'!$P8</f>
        <v>2000000</v>
      </c>
      <c r="L108" s="49">
        <f>'Sample Financial Terms'!$P8</f>
        <v>2000000</v>
      </c>
      <c r="M108" s="49">
        <f>'Sample Financial Terms'!$P8</f>
        <v>2000000</v>
      </c>
      <c r="N108" s="49">
        <f>'Sample Financial Terms'!$P8</f>
        <v>2000000</v>
      </c>
      <c r="O108" s="54"/>
      <c r="Q108" s="49">
        <f>'Sample Financial Terms'!$P8</f>
        <v>2000000</v>
      </c>
      <c r="R108" s="49">
        <f>'Sample Financial Terms'!$P8</f>
        <v>2000000</v>
      </c>
      <c r="S108" s="54"/>
    </row>
    <row r="109" spans="1:21" x14ac:dyDescent="0.3">
      <c r="A109" s="111"/>
      <c r="B109" s="112"/>
      <c r="C109" s="108"/>
      <c r="D109" s="41" t="s">
        <v>60</v>
      </c>
      <c r="E109" s="37">
        <f>MAX(0,E$89-E108)</f>
        <v>1751519.5375878699</v>
      </c>
      <c r="F109" s="37">
        <f>MAX(0,F$89-F108)</f>
        <v>1751519.5375878699</v>
      </c>
      <c r="G109" s="37">
        <f>MAX(0,G$89-G108)</f>
        <v>248481.98191956896</v>
      </c>
      <c r="H109" s="37">
        <f>MAX(0,H$89-H108)</f>
        <v>0</v>
      </c>
      <c r="K109" s="37">
        <f>MAX(0,K$89-K108)</f>
        <v>37164928.089613527</v>
      </c>
      <c r="L109" s="37">
        <f>MAX(0,L$89-L108)</f>
        <v>12765298.753883578</v>
      </c>
      <c r="M109" s="37">
        <f>MAX(0,M$89-M108)</f>
        <v>0</v>
      </c>
      <c r="N109" s="37">
        <f>MAX(0,N$89-N108)</f>
        <v>5803476.5044650771</v>
      </c>
      <c r="Q109" s="37">
        <f>MAX(0,Q$89-Q108)</f>
        <v>39202355.943575606</v>
      </c>
      <c r="R109" s="37">
        <f>MAX(0,R$89-R108)</f>
        <v>14480942.377430242</v>
      </c>
    </row>
    <row r="110" spans="1:21" x14ac:dyDescent="0.3">
      <c r="A110" s="111"/>
      <c r="B110" s="112"/>
      <c r="C110" s="108"/>
      <c r="D110" s="8" t="s">
        <v>21</v>
      </c>
      <c r="E110" s="49">
        <f>'Sample Financial Terms'!$Q8</f>
        <v>3000000</v>
      </c>
      <c r="F110" s="49">
        <f>'Sample Financial Terms'!$Q8</f>
        <v>3000000</v>
      </c>
      <c r="G110" s="49">
        <f>'Sample Financial Terms'!$Q8</f>
        <v>3000000</v>
      </c>
      <c r="H110" s="49">
        <f>'Sample Financial Terms'!$Q8</f>
        <v>3000000</v>
      </c>
      <c r="I110" s="54"/>
      <c r="K110" s="49">
        <f>'Sample Financial Terms'!$Q8</f>
        <v>3000000</v>
      </c>
      <c r="L110" s="49">
        <f>'Sample Financial Terms'!$Q8</f>
        <v>3000000</v>
      </c>
      <c r="M110" s="49">
        <f>'Sample Financial Terms'!$Q8</f>
        <v>3000000</v>
      </c>
      <c r="N110" s="49">
        <f>'Sample Financial Terms'!$Q8</f>
        <v>3000000</v>
      </c>
      <c r="O110" s="54"/>
      <c r="Q110" s="49">
        <f>'Sample Financial Terms'!$Q8</f>
        <v>3000000</v>
      </c>
      <c r="R110" s="49">
        <f>'Sample Financial Terms'!$Q8</f>
        <v>3000000</v>
      </c>
      <c r="S110" s="54"/>
    </row>
    <row r="111" spans="1:21" x14ac:dyDescent="0.3">
      <c r="A111" s="111"/>
      <c r="B111" s="112"/>
      <c r="C111" s="108"/>
      <c r="D111" s="41" t="s">
        <v>61</v>
      </c>
      <c r="E111" s="37">
        <f t="shared" ref="E111:H111" si="113">IF(E110="Unlimited",E109,MIN(E110,E109))</f>
        <v>1751519.5375878699</v>
      </c>
      <c r="F111" s="37">
        <f t="shared" si="113"/>
        <v>1751519.5375878699</v>
      </c>
      <c r="G111" s="37">
        <f t="shared" si="113"/>
        <v>248481.98191956896</v>
      </c>
      <c r="H111" s="37">
        <f t="shared" si="113"/>
        <v>0</v>
      </c>
      <c r="K111" s="37">
        <f t="shared" ref="K111:N111" si="114">IF(K110="Unlimited",K109,MIN(K110,K109))</f>
        <v>3000000</v>
      </c>
      <c r="L111" s="37">
        <f t="shared" si="114"/>
        <v>3000000</v>
      </c>
      <c r="M111" s="37">
        <f t="shared" si="114"/>
        <v>0</v>
      </c>
      <c r="N111" s="37">
        <f t="shared" si="114"/>
        <v>3000000</v>
      </c>
      <c r="Q111" s="37">
        <f t="shared" ref="Q111:R111" si="115">IF(Q110="Unlimited",Q109,MIN(Q110,Q109))</f>
        <v>3000000</v>
      </c>
      <c r="R111" s="37">
        <f t="shared" si="115"/>
        <v>3000000</v>
      </c>
    </row>
    <row r="112" spans="1:21" x14ac:dyDescent="0.3">
      <c r="A112" s="111"/>
      <c r="B112" s="112"/>
      <c r="C112" s="108"/>
      <c r="D112" s="8" t="s">
        <v>23</v>
      </c>
      <c r="E112" s="52">
        <f>'Sample Financial Terms'!$R8</f>
        <v>0.9</v>
      </c>
      <c r="F112" s="52">
        <f>'Sample Financial Terms'!$R8</f>
        <v>0.9</v>
      </c>
      <c r="G112" s="52">
        <f>'Sample Financial Terms'!$R8</f>
        <v>0.9</v>
      </c>
      <c r="H112" s="52">
        <f>'Sample Financial Terms'!$R8</f>
        <v>0.9</v>
      </c>
      <c r="I112" s="54"/>
      <c r="K112" s="52">
        <f>'Sample Financial Terms'!$R8</f>
        <v>0.9</v>
      </c>
      <c r="L112" s="52">
        <f>'Sample Financial Terms'!$R8</f>
        <v>0.9</v>
      </c>
      <c r="M112" s="52">
        <f>'Sample Financial Terms'!$R8</f>
        <v>0.9</v>
      </c>
      <c r="N112" s="52">
        <f>'Sample Financial Terms'!$R8</f>
        <v>0.9</v>
      </c>
      <c r="O112" s="54"/>
      <c r="Q112" s="52">
        <f>'Sample Financial Terms'!$R8</f>
        <v>0.9</v>
      </c>
      <c r="R112" s="52">
        <f>'Sample Financial Terms'!$R8</f>
        <v>0.9</v>
      </c>
      <c r="S112" s="54"/>
    </row>
    <row r="113" spans="1:21" x14ac:dyDescent="0.3">
      <c r="A113" s="111"/>
      <c r="B113" s="112"/>
      <c r="C113" s="108"/>
      <c r="D113" s="41" t="s">
        <v>62</v>
      </c>
      <c r="E113" s="37">
        <f>E111*E112</f>
        <v>1576367.583829083</v>
      </c>
      <c r="F113" s="37">
        <f>F111*F112</f>
        <v>1576367.583829083</v>
      </c>
      <c r="G113" s="37">
        <f>G111*G112</f>
        <v>223633.78372761208</v>
      </c>
      <c r="H113" s="37">
        <f>H111*H112</f>
        <v>0</v>
      </c>
      <c r="I113" s="37">
        <f t="shared" ref="I113" si="116">SUM(E113:H113)</f>
        <v>3376368.9513857779</v>
      </c>
      <c r="K113" s="37">
        <f>K111*K112</f>
        <v>2700000</v>
      </c>
      <c r="L113" s="37">
        <f>L111*L112</f>
        <v>2700000</v>
      </c>
      <c r="M113" s="37">
        <f>M111*M112</f>
        <v>0</v>
      </c>
      <c r="N113" s="37">
        <f>N111*N112</f>
        <v>2700000</v>
      </c>
      <c r="O113" s="37">
        <f t="shared" ref="O113" si="117">SUM(K113:N113)</f>
        <v>8100000</v>
      </c>
      <c r="Q113" s="37">
        <f>Q111*Q112</f>
        <v>2700000</v>
      </c>
      <c r="R113" s="37">
        <f>R111*R112</f>
        <v>2700000</v>
      </c>
      <c r="S113" s="37">
        <f>SUM(Q113:R113)</f>
        <v>5400000</v>
      </c>
      <c r="U113" s="38">
        <f t="shared" ref="U113" si="118">I113+O113+S113</f>
        <v>16876368.951385777</v>
      </c>
    </row>
    <row r="114" spans="1:21" x14ac:dyDescent="0.3">
      <c r="A114" s="111"/>
      <c r="B114" s="112"/>
      <c r="C114" s="108"/>
      <c r="D114" s="8" t="s">
        <v>20</v>
      </c>
      <c r="E114" s="50">
        <f>'Sample Financial Terms'!$S8</f>
        <v>5</v>
      </c>
      <c r="F114" s="50">
        <f>'Sample Financial Terms'!$S8</f>
        <v>5</v>
      </c>
      <c r="G114" s="50">
        <f>'Sample Financial Terms'!$S8</f>
        <v>5</v>
      </c>
      <c r="H114" s="50">
        <f>'Sample Financial Terms'!$S8</f>
        <v>5</v>
      </c>
      <c r="I114" s="54"/>
      <c r="K114" s="50">
        <f>'Sample Financial Terms'!$S8</f>
        <v>5</v>
      </c>
      <c r="L114" s="50">
        <f>'Sample Financial Terms'!$S8</f>
        <v>5</v>
      </c>
      <c r="M114" s="50">
        <f>'Sample Financial Terms'!$S8</f>
        <v>5</v>
      </c>
      <c r="N114" s="50">
        <f>'Sample Financial Terms'!$S8</f>
        <v>5</v>
      </c>
      <c r="O114" s="54"/>
      <c r="Q114" s="50">
        <f>'Sample Financial Terms'!$S8</f>
        <v>5</v>
      </c>
      <c r="R114" s="50">
        <f>'Sample Financial Terms'!$S8</f>
        <v>5</v>
      </c>
      <c r="S114" s="54"/>
    </row>
    <row r="115" spans="1:21" x14ac:dyDescent="0.3">
      <c r="A115" s="111"/>
      <c r="B115" s="112"/>
      <c r="C115" s="108"/>
      <c r="D115" s="8" t="s">
        <v>24</v>
      </c>
      <c r="E115" s="49"/>
      <c r="F115" s="49"/>
      <c r="G115" s="49"/>
      <c r="H115" s="49"/>
      <c r="I115" s="49"/>
      <c r="K115" s="49"/>
      <c r="L115" s="49"/>
      <c r="M115" s="49"/>
      <c r="N115" s="49"/>
      <c r="O115" s="49"/>
      <c r="Q115" s="49"/>
      <c r="R115" s="49"/>
      <c r="S115" s="49"/>
      <c r="U115" s="49">
        <f>'Sample Financial Terms'!$T8</f>
        <v>9000000</v>
      </c>
    </row>
    <row r="116" spans="1:21" ht="28.8" x14ac:dyDescent="0.3">
      <c r="A116" s="111"/>
      <c r="B116" s="112"/>
      <c r="C116" s="108"/>
      <c r="D116" s="42" t="s">
        <v>63</v>
      </c>
      <c r="E116" s="44">
        <f>$U116*E$90</f>
        <v>259479.52634407373</v>
      </c>
      <c r="F116" s="44">
        <f t="shared" ref="F116:H116" si="119">$U116*F$90</f>
        <v>259479.52634407373</v>
      </c>
      <c r="G116" s="44">
        <f t="shared" si="119"/>
        <v>155519.65911839754</v>
      </c>
      <c r="H116" s="44">
        <f t="shared" si="119"/>
        <v>45173.637746947577</v>
      </c>
      <c r="I116" s="36">
        <f>SUM(E116:H116)</f>
        <v>719652.34955349262</v>
      </c>
      <c r="K116" s="44">
        <f t="shared" ref="K116:N116" si="120">$U116*K$90</f>
        <v>2708901.5232816432</v>
      </c>
      <c r="L116" s="44">
        <f t="shared" si="120"/>
        <v>1021264.234025521</v>
      </c>
      <c r="M116" s="44">
        <f t="shared" si="120"/>
        <v>20690.005049662905</v>
      </c>
      <c r="N116" s="44">
        <f t="shared" si="120"/>
        <v>539739.26216511917</v>
      </c>
      <c r="O116" s="36">
        <f>SUM(K116:N116)</f>
        <v>4290595.0245219469</v>
      </c>
      <c r="Q116" s="44">
        <f t="shared" ref="Q116:R116" si="121">$U116*Q$90</f>
        <v>2849823.3042318295</v>
      </c>
      <c r="R116" s="44">
        <f t="shared" si="121"/>
        <v>1139929.3216927317</v>
      </c>
      <c r="S116" s="36">
        <f>SUM(Q116:R116)</f>
        <v>3989752.6259245612</v>
      </c>
      <c r="U116" s="36">
        <f>MIN(U113,IF(OR(U115="Unlimited",U115=""),10^18,U115))</f>
        <v>9000000</v>
      </c>
    </row>
    <row r="117" spans="1:21" ht="15" customHeight="1" x14ac:dyDescent="0.3">
      <c r="A117" s="110" t="s">
        <v>68</v>
      </c>
      <c r="B117" s="112"/>
      <c r="C117" s="107" t="s">
        <v>77</v>
      </c>
    </row>
    <row r="118" spans="1:21" x14ac:dyDescent="0.3">
      <c r="A118" s="111"/>
      <c r="B118" s="112"/>
      <c r="C118" s="108"/>
      <c r="D118" s="8" t="s">
        <v>25</v>
      </c>
      <c r="E118" s="54">
        <f>'Sample Financial Terms'!$M9</f>
        <v>4</v>
      </c>
      <c r="F118" s="54">
        <f>'Sample Financial Terms'!$M9</f>
        <v>4</v>
      </c>
      <c r="G118" s="54">
        <f>'Sample Financial Terms'!$M9</f>
        <v>4</v>
      </c>
      <c r="H118" s="54">
        <f>'Sample Financial Terms'!$M9</f>
        <v>4</v>
      </c>
      <c r="I118" s="54"/>
      <c r="K118" s="54">
        <f>'Sample Financial Terms'!$M9</f>
        <v>4</v>
      </c>
      <c r="L118" s="54">
        <f>'Sample Financial Terms'!$M9</f>
        <v>4</v>
      </c>
      <c r="M118" s="54">
        <f>'Sample Financial Terms'!$M9</f>
        <v>4</v>
      </c>
      <c r="N118" s="54">
        <f>'Sample Financial Terms'!$M9</f>
        <v>4</v>
      </c>
      <c r="O118" s="54"/>
      <c r="Q118" s="54">
        <f>'Sample Financial Terms'!$M9</f>
        <v>4</v>
      </c>
      <c r="R118" s="54">
        <f>'Sample Financial Terms'!$M9</f>
        <v>4</v>
      </c>
      <c r="S118" s="54"/>
    </row>
    <row r="119" spans="1:21" x14ac:dyDescent="0.3">
      <c r="A119" s="111"/>
      <c r="B119" s="112"/>
      <c r="C119" s="108"/>
      <c r="D119" s="8" t="s">
        <v>14</v>
      </c>
      <c r="E119" s="51" t="str">
        <f>'Sample Financial Terms'!$N9</f>
        <v>Per Risk XS</v>
      </c>
      <c r="F119" s="51" t="str">
        <f>'Sample Financial Terms'!$N9</f>
        <v>Per Risk XS</v>
      </c>
      <c r="G119" s="51" t="str">
        <f>'Sample Financial Terms'!$N9</f>
        <v>Per Risk XS</v>
      </c>
      <c r="H119" s="51" t="str">
        <f>'Sample Financial Terms'!$N9</f>
        <v>Per Risk XS</v>
      </c>
      <c r="I119" s="54"/>
      <c r="K119" s="51" t="str">
        <f>'Sample Financial Terms'!$N9</f>
        <v>Per Risk XS</v>
      </c>
      <c r="L119" s="51" t="str">
        <f>'Sample Financial Terms'!$N9</f>
        <v>Per Risk XS</v>
      </c>
      <c r="M119" s="51" t="str">
        <f>'Sample Financial Terms'!$N9</f>
        <v>Per Risk XS</v>
      </c>
      <c r="N119" s="51" t="str">
        <f>'Sample Financial Terms'!$N9</f>
        <v>Per Risk XS</v>
      </c>
      <c r="O119" s="54"/>
      <c r="Q119" s="51" t="str">
        <f>'Sample Financial Terms'!$N9</f>
        <v>Per Risk XS</v>
      </c>
      <c r="R119" s="51" t="str">
        <f>'Sample Financial Terms'!$N9</f>
        <v>Per Risk XS</v>
      </c>
      <c r="S119" s="54"/>
    </row>
    <row r="120" spans="1:21" x14ac:dyDescent="0.3">
      <c r="A120" s="111"/>
      <c r="B120" s="112"/>
      <c r="C120" s="108"/>
      <c r="D120" s="8" t="s">
        <v>36</v>
      </c>
      <c r="E120" s="54">
        <f>'Sample Financial Terms'!$O9</f>
        <v>3</v>
      </c>
      <c r="F120" s="54">
        <f>'Sample Financial Terms'!$O9</f>
        <v>3</v>
      </c>
      <c r="G120" s="54">
        <f>'Sample Financial Terms'!$O9</f>
        <v>3</v>
      </c>
      <c r="H120" s="54">
        <f>'Sample Financial Terms'!$O9</f>
        <v>3</v>
      </c>
      <c r="I120" s="54"/>
      <c r="K120" s="54">
        <f>'Sample Financial Terms'!$O9</f>
        <v>3</v>
      </c>
      <c r="L120" s="54">
        <f>'Sample Financial Terms'!$O9</f>
        <v>3</v>
      </c>
      <c r="M120" s="54">
        <f>'Sample Financial Terms'!$O9</f>
        <v>3</v>
      </c>
      <c r="N120" s="54">
        <f>'Sample Financial Terms'!$O9</f>
        <v>3</v>
      </c>
      <c r="O120" s="54"/>
      <c r="Q120" s="54">
        <f>'Sample Financial Terms'!$O9</f>
        <v>3</v>
      </c>
      <c r="R120" s="54">
        <f>'Sample Financial Terms'!$O9</f>
        <v>3</v>
      </c>
      <c r="S120" s="54"/>
    </row>
    <row r="121" spans="1:21" x14ac:dyDescent="0.3">
      <c r="A121" s="111"/>
      <c r="B121" s="112"/>
      <c r="C121" s="108"/>
      <c r="D121" s="8" t="s">
        <v>22</v>
      </c>
      <c r="E121" s="49">
        <f>'Sample Financial Terms'!$P9</f>
        <v>5000000</v>
      </c>
      <c r="F121" s="49">
        <f>'Sample Financial Terms'!$P9</f>
        <v>5000000</v>
      </c>
      <c r="G121" s="49">
        <f>'Sample Financial Terms'!$P9</f>
        <v>5000000</v>
      </c>
      <c r="H121" s="49">
        <f>'Sample Financial Terms'!$P9</f>
        <v>5000000</v>
      </c>
      <c r="I121" s="54"/>
      <c r="K121" s="49">
        <f>'Sample Financial Terms'!$P9</f>
        <v>5000000</v>
      </c>
      <c r="L121" s="49">
        <f>'Sample Financial Terms'!$P9</f>
        <v>5000000</v>
      </c>
      <c r="M121" s="49">
        <f>'Sample Financial Terms'!$P9</f>
        <v>5000000</v>
      </c>
      <c r="N121" s="49">
        <f>'Sample Financial Terms'!$P9</f>
        <v>5000000</v>
      </c>
      <c r="O121" s="54"/>
      <c r="Q121" s="49">
        <f>'Sample Financial Terms'!$P9</f>
        <v>5000000</v>
      </c>
      <c r="R121" s="49">
        <f>'Sample Financial Terms'!$P9</f>
        <v>5000000</v>
      </c>
      <c r="S121" s="54"/>
    </row>
    <row r="122" spans="1:21" x14ac:dyDescent="0.3">
      <c r="A122" s="111"/>
      <c r="B122" s="112"/>
      <c r="C122" s="108"/>
      <c r="D122" s="41" t="s">
        <v>60</v>
      </c>
      <c r="E122" s="37">
        <f>MAX(0,E$89-E121)</f>
        <v>0</v>
      </c>
      <c r="F122" s="37">
        <f>MAX(0,F$89-F121)</f>
        <v>0</v>
      </c>
      <c r="G122" s="37">
        <f>MAX(0,G$89-G121)</f>
        <v>0</v>
      </c>
      <c r="H122" s="37">
        <f>MAX(0,H$89-H121)</f>
        <v>0</v>
      </c>
      <c r="K122" s="37">
        <f>MAX(0,K$89-K121)</f>
        <v>34164928.089613527</v>
      </c>
      <c r="L122" s="37">
        <f>MAX(0,L$89-L121)</f>
        <v>9765298.7538835779</v>
      </c>
      <c r="M122" s="37">
        <f>MAX(0,M$89-M121)</f>
        <v>0</v>
      </c>
      <c r="N122" s="37">
        <f>MAX(0,N$89-N121)</f>
        <v>2803476.5044650771</v>
      </c>
      <c r="Q122" s="37">
        <f>MAX(0,Q$89-Q121)</f>
        <v>36202355.943575606</v>
      </c>
      <c r="R122" s="37">
        <f>MAX(0,R$89-R121)</f>
        <v>11480942.377430242</v>
      </c>
    </row>
    <row r="123" spans="1:21" x14ac:dyDescent="0.3">
      <c r="A123" s="111"/>
      <c r="B123" s="112"/>
      <c r="C123" s="108"/>
      <c r="D123" s="8" t="s">
        <v>21</v>
      </c>
      <c r="E123" s="49">
        <f>'Sample Financial Terms'!$Q9</f>
        <v>5000000</v>
      </c>
      <c r="F123" s="49">
        <f>'Sample Financial Terms'!$Q9</f>
        <v>5000000</v>
      </c>
      <c r="G123" s="49">
        <f>'Sample Financial Terms'!$Q9</f>
        <v>5000000</v>
      </c>
      <c r="H123" s="49">
        <f>'Sample Financial Terms'!$Q9</f>
        <v>5000000</v>
      </c>
      <c r="I123" s="54"/>
      <c r="K123" s="49">
        <f>'Sample Financial Terms'!$Q9</f>
        <v>5000000</v>
      </c>
      <c r="L123" s="49">
        <f>'Sample Financial Terms'!$Q9</f>
        <v>5000000</v>
      </c>
      <c r="M123" s="49">
        <f>'Sample Financial Terms'!$Q9</f>
        <v>5000000</v>
      </c>
      <c r="N123" s="49">
        <f>'Sample Financial Terms'!$Q9</f>
        <v>5000000</v>
      </c>
      <c r="O123" s="54"/>
      <c r="Q123" s="49">
        <f>'Sample Financial Terms'!$Q9</f>
        <v>5000000</v>
      </c>
      <c r="R123" s="49">
        <f>'Sample Financial Terms'!$Q9</f>
        <v>5000000</v>
      </c>
      <c r="S123" s="54"/>
    </row>
    <row r="124" spans="1:21" x14ac:dyDescent="0.3">
      <c r="A124" s="111"/>
      <c r="B124" s="112"/>
      <c r="C124" s="108"/>
      <c r="D124" s="41" t="s">
        <v>61</v>
      </c>
      <c r="E124" s="37">
        <f t="shared" ref="E124:H124" si="122">IF(E123="Unlimited",E122,MIN(E123,E122))</f>
        <v>0</v>
      </c>
      <c r="F124" s="37">
        <f t="shared" si="122"/>
        <v>0</v>
      </c>
      <c r="G124" s="37">
        <f t="shared" si="122"/>
        <v>0</v>
      </c>
      <c r="H124" s="37">
        <f t="shared" si="122"/>
        <v>0</v>
      </c>
      <c r="K124" s="37">
        <f t="shared" ref="K124:N124" si="123">IF(K123="Unlimited",K122,MIN(K123,K122))</f>
        <v>5000000</v>
      </c>
      <c r="L124" s="37">
        <f t="shared" si="123"/>
        <v>5000000</v>
      </c>
      <c r="M124" s="37">
        <f t="shared" si="123"/>
        <v>0</v>
      </c>
      <c r="N124" s="37">
        <f t="shared" si="123"/>
        <v>2803476.5044650771</v>
      </c>
      <c r="Q124" s="37">
        <f t="shared" ref="Q124:R124" si="124">IF(Q123="Unlimited",Q122,MIN(Q123,Q122))</f>
        <v>5000000</v>
      </c>
      <c r="R124" s="37">
        <f t="shared" si="124"/>
        <v>5000000</v>
      </c>
    </row>
    <row r="125" spans="1:21" x14ac:dyDescent="0.3">
      <c r="A125" s="111"/>
      <c r="B125" s="112"/>
      <c r="C125" s="108"/>
      <c r="D125" s="8" t="s">
        <v>23</v>
      </c>
      <c r="E125" s="52">
        <f>'Sample Financial Terms'!$R9</f>
        <v>1</v>
      </c>
      <c r="F125" s="52">
        <f>'Sample Financial Terms'!$R9</f>
        <v>1</v>
      </c>
      <c r="G125" s="52">
        <f>'Sample Financial Terms'!$R9</f>
        <v>1</v>
      </c>
      <c r="H125" s="52">
        <f>'Sample Financial Terms'!$R9</f>
        <v>1</v>
      </c>
      <c r="I125" s="54"/>
      <c r="K125" s="52">
        <f>'Sample Financial Terms'!$R9</f>
        <v>1</v>
      </c>
      <c r="L125" s="52">
        <f>'Sample Financial Terms'!$R9</f>
        <v>1</v>
      </c>
      <c r="M125" s="52">
        <f>'Sample Financial Terms'!$R9</f>
        <v>1</v>
      </c>
      <c r="N125" s="52">
        <f>'Sample Financial Terms'!$R9</f>
        <v>1</v>
      </c>
      <c r="O125" s="54"/>
      <c r="Q125" s="52">
        <f>'Sample Financial Terms'!$R9</f>
        <v>1</v>
      </c>
      <c r="R125" s="52">
        <f>'Sample Financial Terms'!$R9</f>
        <v>1</v>
      </c>
      <c r="S125" s="54"/>
    </row>
    <row r="126" spans="1:21" x14ac:dyDescent="0.3">
      <c r="A126" s="111"/>
      <c r="B126" s="112"/>
      <c r="C126" s="108"/>
      <c r="D126" s="41" t="s">
        <v>62</v>
      </c>
      <c r="E126" s="37">
        <f>E124*E125</f>
        <v>0</v>
      </c>
      <c r="F126" s="37">
        <f>F124*F125</f>
        <v>0</v>
      </c>
      <c r="G126" s="37">
        <f>G124*G125</f>
        <v>0</v>
      </c>
      <c r="H126" s="37">
        <f>H124*H125</f>
        <v>0</v>
      </c>
      <c r="I126" s="37">
        <f t="shared" ref="I126" si="125">SUM(E126:H126)</f>
        <v>0</v>
      </c>
      <c r="K126" s="37">
        <f>K124*K125</f>
        <v>5000000</v>
      </c>
      <c r="L126" s="37">
        <f>L124*L125</f>
        <v>5000000</v>
      </c>
      <c r="M126" s="37">
        <f>M124*M125</f>
        <v>0</v>
      </c>
      <c r="N126" s="37">
        <f>N124*N125</f>
        <v>2803476.5044650771</v>
      </c>
      <c r="O126" s="37">
        <f t="shared" ref="O126" si="126">SUM(K126:N126)</f>
        <v>12803476.504465077</v>
      </c>
      <c r="Q126" s="37">
        <f>Q124*Q125</f>
        <v>5000000</v>
      </c>
      <c r="R126" s="37">
        <f>R124*R125</f>
        <v>5000000</v>
      </c>
      <c r="S126" s="37">
        <f>SUM(Q126:R126)</f>
        <v>10000000</v>
      </c>
      <c r="U126" s="38">
        <f t="shared" ref="U126" si="127">I126+O126+S126</f>
        <v>22803476.504465077</v>
      </c>
    </row>
    <row r="127" spans="1:21" x14ac:dyDescent="0.3">
      <c r="A127" s="111"/>
      <c r="B127" s="112"/>
      <c r="C127" s="108"/>
      <c r="D127" s="8" t="s">
        <v>20</v>
      </c>
      <c r="E127" s="50">
        <f>'Sample Financial Terms'!$S9</f>
        <v>2</v>
      </c>
      <c r="F127" s="50">
        <f>'Sample Financial Terms'!$S9</f>
        <v>2</v>
      </c>
      <c r="G127" s="50">
        <f>'Sample Financial Terms'!$S9</f>
        <v>2</v>
      </c>
      <c r="H127" s="50">
        <f>'Sample Financial Terms'!$S9</f>
        <v>2</v>
      </c>
      <c r="I127" s="54"/>
      <c r="K127" s="50">
        <f>'Sample Financial Terms'!$S9</f>
        <v>2</v>
      </c>
      <c r="L127" s="50">
        <f>'Sample Financial Terms'!$S9</f>
        <v>2</v>
      </c>
      <c r="M127" s="50">
        <f>'Sample Financial Terms'!$S9</f>
        <v>2</v>
      </c>
      <c r="N127" s="50">
        <f>'Sample Financial Terms'!$S9</f>
        <v>2</v>
      </c>
      <c r="O127" s="54"/>
      <c r="Q127" s="50">
        <f>'Sample Financial Terms'!$S9</f>
        <v>2</v>
      </c>
      <c r="R127" s="50">
        <f>'Sample Financial Terms'!$S9</f>
        <v>2</v>
      </c>
      <c r="S127" s="54"/>
    </row>
    <row r="128" spans="1:21" x14ac:dyDescent="0.3">
      <c r="A128" s="111"/>
      <c r="B128" s="112"/>
      <c r="C128" s="108"/>
      <c r="D128" s="8" t="s">
        <v>24</v>
      </c>
      <c r="E128" s="49"/>
      <c r="F128" s="49"/>
      <c r="G128" s="49"/>
      <c r="H128" s="49"/>
      <c r="I128" s="49"/>
      <c r="K128" s="49"/>
      <c r="L128" s="49"/>
      <c r="M128" s="49"/>
      <c r="N128" s="49"/>
      <c r="O128" s="49"/>
      <c r="Q128" s="49"/>
      <c r="R128" s="49"/>
      <c r="S128" s="49"/>
      <c r="U128" s="49">
        <f>'Sample Financial Terms'!$T9</f>
        <v>15000000</v>
      </c>
    </row>
    <row r="129" spans="1:21" ht="28.8" x14ac:dyDescent="0.3">
      <c r="A129" s="111"/>
      <c r="B129" s="112"/>
      <c r="C129" s="108"/>
      <c r="D129" s="42" t="s">
        <v>63</v>
      </c>
      <c r="E129" s="44">
        <f>$U129*E$90</f>
        <v>432465.87724012288</v>
      </c>
      <c r="F129" s="44">
        <f t="shared" ref="F129:H129" si="128">$U129*F$90</f>
        <v>432465.87724012288</v>
      </c>
      <c r="G129" s="44">
        <f t="shared" si="128"/>
        <v>259199.43186399588</v>
      </c>
      <c r="H129" s="44">
        <f t="shared" si="128"/>
        <v>75289.396244912627</v>
      </c>
      <c r="I129" s="36">
        <f>SUM(E129:H129)</f>
        <v>1199420.5825891544</v>
      </c>
      <c r="K129" s="44">
        <f t="shared" ref="K129:N129" si="129">$U129*K$90</f>
        <v>4514835.8721360723</v>
      </c>
      <c r="L129" s="44">
        <f t="shared" si="129"/>
        <v>1702107.0567092018</v>
      </c>
      <c r="M129" s="44">
        <f t="shared" si="129"/>
        <v>34483.341749438172</v>
      </c>
      <c r="N129" s="44">
        <f t="shared" si="129"/>
        <v>899565.43694186537</v>
      </c>
      <c r="O129" s="36">
        <f>SUM(K129:N129)</f>
        <v>7150991.7075365782</v>
      </c>
      <c r="Q129" s="44">
        <f t="shared" ref="Q129:R129" si="130">$U129*Q$90</f>
        <v>4749705.5070530493</v>
      </c>
      <c r="R129" s="44">
        <f t="shared" si="130"/>
        <v>1899882.2028212196</v>
      </c>
      <c r="S129" s="36">
        <f>SUM(Q129:R129)</f>
        <v>6649587.7098742686</v>
      </c>
      <c r="U129" s="36">
        <f>MIN(U126,IF(OR(U128="Unlimited",U128=""),10^18,U128))</f>
        <v>15000000</v>
      </c>
    </row>
    <row r="130" spans="1:21" x14ac:dyDescent="0.3">
      <c r="A130" s="111"/>
      <c r="B130" s="112"/>
      <c r="C130" s="107" t="s">
        <v>78</v>
      </c>
    </row>
    <row r="131" spans="1:21" x14ac:dyDescent="0.3">
      <c r="A131" s="111"/>
      <c r="B131" s="112"/>
      <c r="C131" s="108"/>
      <c r="D131" s="8" t="s">
        <v>25</v>
      </c>
      <c r="E131" s="54">
        <f>'Sample Financial Terms'!$M10</f>
        <v>4</v>
      </c>
      <c r="F131" s="54">
        <f>'Sample Financial Terms'!$M10</f>
        <v>4</v>
      </c>
      <c r="G131" s="54">
        <f>'Sample Financial Terms'!$M10</f>
        <v>4</v>
      </c>
      <c r="H131" s="54">
        <f>'Sample Financial Terms'!$M10</f>
        <v>4</v>
      </c>
      <c r="I131" s="54"/>
      <c r="K131" s="54">
        <f>'Sample Financial Terms'!$M10</f>
        <v>4</v>
      </c>
      <c r="L131" s="54">
        <f>'Sample Financial Terms'!$M10</f>
        <v>4</v>
      </c>
      <c r="M131" s="54">
        <f>'Sample Financial Terms'!$M10</f>
        <v>4</v>
      </c>
      <c r="N131" s="54">
        <f>'Sample Financial Terms'!$M10</f>
        <v>4</v>
      </c>
      <c r="O131" s="54"/>
      <c r="Q131" s="54">
        <f>'Sample Financial Terms'!$M10</f>
        <v>4</v>
      </c>
      <c r="R131" s="54">
        <f>'Sample Financial Terms'!$M10</f>
        <v>4</v>
      </c>
      <c r="S131" s="54"/>
    </row>
    <row r="132" spans="1:21" x14ac:dyDescent="0.3">
      <c r="A132" s="111"/>
      <c r="B132" s="112"/>
      <c r="C132" s="108"/>
      <c r="D132" s="8" t="s">
        <v>14</v>
      </c>
      <c r="E132" s="51" t="str">
        <f>'Sample Financial Terms'!$N10</f>
        <v>Per Risk XS</v>
      </c>
      <c r="F132" s="51" t="str">
        <f>'Sample Financial Terms'!$N10</f>
        <v>Per Risk XS</v>
      </c>
      <c r="G132" s="51" t="str">
        <f>'Sample Financial Terms'!$N10</f>
        <v>Per Risk XS</v>
      </c>
      <c r="H132" s="51" t="str">
        <f>'Sample Financial Terms'!$N10</f>
        <v>Per Risk XS</v>
      </c>
      <c r="I132" s="54"/>
      <c r="K132" s="51" t="str">
        <f>'Sample Financial Terms'!$N10</f>
        <v>Per Risk XS</v>
      </c>
      <c r="L132" s="51" t="str">
        <f>'Sample Financial Terms'!$N10</f>
        <v>Per Risk XS</v>
      </c>
      <c r="M132" s="51" t="str">
        <f>'Sample Financial Terms'!$N10</f>
        <v>Per Risk XS</v>
      </c>
      <c r="N132" s="51" t="str">
        <f>'Sample Financial Terms'!$N10</f>
        <v>Per Risk XS</v>
      </c>
      <c r="O132" s="54"/>
      <c r="Q132" s="51" t="str">
        <f>'Sample Financial Terms'!$N10</f>
        <v>Per Risk XS</v>
      </c>
      <c r="R132" s="51" t="str">
        <f>'Sample Financial Terms'!$N10</f>
        <v>Per Risk XS</v>
      </c>
      <c r="S132" s="54"/>
    </row>
    <row r="133" spans="1:21" x14ac:dyDescent="0.3">
      <c r="A133" s="111"/>
      <c r="B133" s="112"/>
      <c r="C133" s="108"/>
      <c r="D133" s="8" t="s">
        <v>36</v>
      </c>
      <c r="E133" s="54">
        <f>'Sample Financial Terms'!$O10</f>
        <v>4</v>
      </c>
      <c r="F133" s="54">
        <f>'Sample Financial Terms'!$O10</f>
        <v>4</v>
      </c>
      <c r="G133" s="54">
        <f>'Sample Financial Terms'!$O10</f>
        <v>4</v>
      </c>
      <c r="H133" s="54">
        <f>'Sample Financial Terms'!$O10</f>
        <v>4</v>
      </c>
      <c r="I133" s="54"/>
      <c r="K133" s="54">
        <f>'Sample Financial Terms'!$O10</f>
        <v>4</v>
      </c>
      <c r="L133" s="54">
        <f>'Sample Financial Terms'!$O10</f>
        <v>4</v>
      </c>
      <c r="M133" s="54">
        <f>'Sample Financial Terms'!$O10</f>
        <v>4</v>
      </c>
      <c r="N133" s="54">
        <f>'Sample Financial Terms'!$O10</f>
        <v>4</v>
      </c>
      <c r="O133" s="54"/>
      <c r="Q133" s="54">
        <f>'Sample Financial Terms'!$O10</f>
        <v>4</v>
      </c>
      <c r="R133" s="54">
        <f>'Sample Financial Terms'!$O10</f>
        <v>4</v>
      </c>
      <c r="S133" s="54"/>
    </row>
    <row r="134" spans="1:21" x14ac:dyDescent="0.3">
      <c r="A134" s="111"/>
      <c r="B134" s="112"/>
      <c r="C134" s="108"/>
      <c r="D134" s="8" t="s">
        <v>22</v>
      </c>
      <c r="E134" s="49">
        <f>'Sample Financial Terms'!$P10</f>
        <v>10000000</v>
      </c>
      <c r="F134" s="49">
        <f>'Sample Financial Terms'!$P10</f>
        <v>10000000</v>
      </c>
      <c r="G134" s="49">
        <f>'Sample Financial Terms'!$P10</f>
        <v>10000000</v>
      </c>
      <c r="H134" s="49">
        <f>'Sample Financial Terms'!$P10</f>
        <v>10000000</v>
      </c>
      <c r="I134" s="54"/>
      <c r="K134" s="49">
        <f>'Sample Financial Terms'!$P10</f>
        <v>10000000</v>
      </c>
      <c r="L134" s="49">
        <f>'Sample Financial Terms'!$P10</f>
        <v>10000000</v>
      </c>
      <c r="M134" s="49">
        <f>'Sample Financial Terms'!$P10</f>
        <v>10000000</v>
      </c>
      <c r="N134" s="49">
        <f>'Sample Financial Terms'!$P10</f>
        <v>10000000</v>
      </c>
      <c r="O134" s="54"/>
      <c r="Q134" s="49">
        <f>'Sample Financial Terms'!$P10</f>
        <v>10000000</v>
      </c>
      <c r="R134" s="49">
        <f>'Sample Financial Terms'!$P10</f>
        <v>10000000</v>
      </c>
      <c r="S134" s="54"/>
    </row>
    <row r="135" spans="1:21" x14ac:dyDescent="0.3">
      <c r="A135" s="111"/>
      <c r="B135" s="112"/>
      <c r="C135" s="108"/>
      <c r="D135" s="41" t="s">
        <v>60</v>
      </c>
      <c r="E135" s="37">
        <f>MAX(0,E$89-E134)</f>
        <v>0</v>
      </c>
      <c r="F135" s="37">
        <f>MAX(0,F$89-F134)</f>
        <v>0</v>
      </c>
      <c r="G135" s="37">
        <f>MAX(0,G$89-G134)</f>
        <v>0</v>
      </c>
      <c r="H135" s="37">
        <f>MAX(0,H$89-H134)</f>
        <v>0</v>
      </c>
      <c r="K135" s="37">
        <f>MAX(0,K$89-K134)</f>
        <v>29164928.089613527</v>
      </c>
      <c r="L135" s="37">
        <f>MAX(0,L$89-L134)</f>
        <v>4765298.7538835779</v>
      </c>
      <c r="M135" s="37">
        <f>MAX(0,M$89-M134)</f>
        <v>0</v>
      </c>
      <c r="N135" s="37">
        <f>MAX(0,N$89-N134)</f>
        <v>0</v>
      </c>
      <c r="Q135" s="37">
        <f>MAX(0,Q$89-Q134)</f>
        <v>31202355.943575606</v>
      </c>
      <c r="R135" s="37">
        <f>MAX(0,R$89-R134)</f>
        <v>6480942.3774302416</v>
      </c>
    </row>
    <row r="136" spans="1:21" x14ac:dyDescent="0.3">
      <c r="A136" s="111"/>
      <c r="B136" s="112"/>
      <c r="C136" s="108"/>
      <c r="D136" s="8" t="s">
        <v>21</v>
      </c>
      <c r="E136" s="49">
        <f>'Sample Financial Terms'!$Q10</f>
        <v>10000000</v>
      </c>
      <c r="F136" s="49">
        <f>'Sample Financial Terms'!$Q10</f>
        <v>10000000</v>
      </c>
      <c r="G136" s="49">
        <f>'Sample Financial Terms'!$Q10</f>
        <v>10000000</v>
      </c>
      <c r="H136" s="49">
        <f>'Sample Financial Terms'!$Q10</f>
        <v>10000000</v>
      </c>
      <c r="I136" s="54"/>
      <c r="K136" s="49">
        <f>'Sample Financial Terms'!$Q10</f>
        <v>10000000</v>
      </c>
      <c r="L136" s="49">
        <f>'Sample Financial Terms'!$Q10</f>
        <v>10000000</v>
      </c>
      <c r="M136" s="49">
        <f>'Sample Financial Terms'!$Q10</f>
        <v>10000000</v>
      </c>
      <c r="N136" s="49">
        <f>'Sample Financial Terms'!$Q10</f>
        <v>10000000</v>
      </c>
      <c r="O136" s="54"/>
      <c r="Q136" s="49">
        <f>'Sample Financial Terms'!$Q10</f>
        <v>10000000</v>
      </c>
      <c r="R136" s="49">
        <f>'Sample Financial Terms'!$Q10</f>
        <v>10000000</v>
      </c>
      <c r="S136" s="54"/>
    </row>
    <row r="137" spans="1:21" x14ac:dyDescent="0.3">
      <c r="A137" s="111"/>
      <c r="B137" s="112"/>
      <c r="C137" s="108"/>
      <c r="D137" s="41" t="s">
        <v>61</v>
      </c>
      <c r="E137" s="37">
        <f t="shared" ref="E137:H137" si="131">IF(E136="Unlimited",E135,MIN(E136,E135))</f>
        <v>0</v>
      </c>
      <c r="F137" s="37">
        <f t="shared" si="131"/>
        <v>0</v>
      </c>
      <c r="G137" s="37">
        <f t="shared" si="131"/>
        <v>0</v>
      </c>
      <c r="H137" s="37">
        <f t="shared" si="131"/>
        <v>0</v>
      </c>
      <c r="K137" s="37">
        <f t="shared" ref="K137:N137" si="132">IF(K136="Unlimited",K135,MIN(K136,K135))</f>
        <v>10000000</v>
      </c>
      <c r="L137" s="37">
        <f t="shared" si="132"/>
        <v>4765298.7538835779</v>
      </c>
      <c r="M137" s="37">
        <f t="shared" si="132"/>
        <v>0</v>
      </c>
      <c r="N137" s="37">
        <f t="shared" si="132"/>
        <v>0</v>
      </c>
      <c r="Q137" s="37">
        <f t="shared" ref="Q137:R137" si="133">IF(Q136="Unlimited",Q135,MIN(Q136,Q135))</f>
        <v>10000000</v>
      </c>
      <c r="R137" s="37">
        <f t="shared" si="133"/>
        <v>6480942.3774302416</v>
      </c>
    </row>
    <row r="138" spans="1:21" x14ac:dyDescent="0.3">
      <c r="A138" s="111"/>
      <c r="B138" s="112"/>
      <c r="C138" s="108"/>
      <c r="D138" s="8" t="s">
        <v>23</v>
      </c>
      <c r="E138" s="52">
        <f>'Sample Financial Terms'!$R10</f>
        <v>1</v>
      </c>
      <c r="F138" s="52">
        <f>'Sample Financial Terms'!$R10</f>
        <v>1</v>
      </c>
      <c r="G138" s="52">
        <f>'Sample Financial Terms'!$R10</f>
        <v>1</v>
      </c>
      <c r="H138" s="52">
        <f>'Sample Financial Terms'!$R10</f>
        <v>1</v>
      </c>
      <c r="I138" s="54"/>
      <c r="K138" s="52">
        <f>'Sample Financial Terms'!$R10</f>
        <v>1</v>
      </c>
      <c r="L138" s="52">
        <f>'Sample Financial Terms'!$R10</f>
        <v>1</v>
      </c>
      <c r="M138" s="52">
        <f>'Sample Financial Terms'!$R10</f>
        <v>1</v>
      </c>
      <c r="N138" s="52">
        <f>'Sample Financial Terms'!$R10</f>
        <v>1</v>
      </c>
      <c r="O138" s="54"/>
      <c r="Q138" s="52">
        <f>'Sample Financial Terms'!$R10</f>
        <v>1</v>
      </c>
      <c r="R138" s="52">
        <f>'Sample Financial Terms'!$R10</f>
        <v>1</v>
      </c>
      <c r="S138" s="54"/>
    </row>
    <row r="139" spans="1:21" x14ac:dyDescent="0.3">
      <c r="A139" s="111"/>
      <c r="B139" s="112"/>
      <c r="C139" s="108"/>
      <c r="D139" s="41" t="s">
        <v>62</v>
      </c>
      <c r="E139" s="37">
        <f>E137*E138</f>
        <v>0</v>
      </c>
      <c r="F139" s="37">
        <f>F137*F138</f>
        <v>0</v>
      </c>
      <c r="G139" s="37">
        <f>G137*G138</f>
        <v>0</v>
      </c>
      <c r="H139" s="37">
        <f>H137*H138</f>
        <v>0</v>
      </c>
      <c r="I139" s="37">
        <f t="shared" ref="I139" si="134">SUM(E139:H139)</f>
        <v>0</v>
      </c>
      <c r="K139" s="37">
        <f>K137*K138</f>
        <v>10000000</v>
      </c>
      <c r="L139" s="37">
        <f>L137*L138</f>
        <v>4765298.7538835779</v>
      </c>
      <c r="M139" s="37">
        <f>M137*M138</f>
        <v>0</v>
      </c>
      <c r="N139" s="37">
        <f>N137*N138</f>
        <v>0</v>
      </c>
      <c r="O139" s="37">
        <f t="shared" ref="O139" si="135">SUM(K139:N139)</f>
        <v>14765298.753883578</v>
      </c>
      <c r="Q139" s="37">
        <f>Q137*Q138</f>
        <v>10000000</v>
      </c>
      <c r="R139" s="37">
        <f>R137*R138</f>
        <v>6480942.3774302416</v>
      </c>
      <c r="S139" s="37">
        <f>SUM(Q139:R139)</f>
        <v>16480942.377430242</v>
      </c>
      <c r="U139" s="38">
        <f t="shared" ref="U139" si="136">I139+O139+S139</f>
        <v>31246241.131313819</v>
      </c>
    </row>
    <row r="140" spans="1:21" x14ac:dyDescent="0.3">
      <c r="A140" s="111"/>
      <c r="B140" s="112"/>
      <c r="C140" s="108"/>
      <c r="D140" s="8" t="s">
        <v>20</v>
      </c>
      <c r="E140" s="50">
        <f>'Sample Financial Terms'!$S10</f>
        <v>1</v>
      </c>
      <c r="F140" s="50">
        <f>'Sample Financial Terms'!$S10</f>
        <v>1</v>
      </c>
      <c r="G140" s="50">
        <f>'Sample Financial Terms'!$S10</f>
        <v>1</v>
      </c>
      <c r="H140" s="50">
        <f>'Sample Financial Terms'!$S10</f>
        <v>1</v>
      </c>
      <c r="I140" s="54"/>
      <c r="K140" s="50">
        <f>'Sample Financial Terms'!$S10</f>
        <v>1</v>
      </c>
      <c r="L140" s="50">
        <f>'Sample Financial Terms'!$S10</f>
        <v>1</v>
      </c>
      <c r="M140" s="50">
        <f>'Sample Financial Terms'!$S10</f>
        <v>1</v>
      </c>
      <c r="N140" s="50">
        <f>'Sample Financial Terms'!$S10</f>
        <v>1</v>
      </c>
      <c r="O140" s="54"/>
      <c r="Q140" s="50">
        <f>'Sample Financial Terms'!$S10</f>
        <v>1</v>
      </c>
      <c r="R140" s="50">
        <f>'Sample Financial Terms'!$S10</f>
        <v>1</v>
      </c>
      <c r="S140" s="54"/>
    </row>
    <row r="141" spans="1:21" x14ac:dyDescent="0.3">
      <c r="A141" s="111"/>
      <c r="B141" s="112"/>
      <c r="C141" s="108"/>
      <c r="D141" s="8" t="s">
        <v>24</v>
      </c>
      <c r="E141" s="49"/>
      <c r="F141" s="49"/>
      <c r="G141" s="49"/>
      <c r="H141" s="49"/>
      <c r="I141" s="49"/>
      <c r="K141" s="49"/>
      <c r="L141" s="49"/>
      <c r="M141" s="49"/>
      <c r="N141" s="49"/>
      <c r="O141" s="49"/>
      <c r="Q141" s="49"/>
      <c r="R141" s="49"/>
      <c r="S141" s="49"/>
      <c r="U141" s="49">
        <f>'Sample Financial Terms'!$T10</f>
        <v>20000000</v>
      </c>
    </row>
    <row r="142" spans="1:21" ht="28.8" x14ac:dyDescent="0.3">
      <c r="A142" s="111"/>
      <c r="B142" s="112"/>
      <c r="C142" s="108"/>
      <c r="D142" s="42" t="s">
        <v>63</v>
      </c>
      <c r="E142" s="44">
        <f>$U142*E$90</f>
        <v>576621.16965349717</v>
      </c>
      <c r="F142" s="44">
        <f t="shared" ref="F142:H142" si="137">$U142*F$90</f>
        <v>576621.16965349717</v>
      </c>
      <c r="G142" s="44">
        <f t="shared" si="137"/>
        <v>345599.24248532782</v>
      </c>
      <c r="H142" s="44">
        <f t="shared" si="137"/>
        <v>100385.86165988351</v>
      </c>
      <c r="I142" s="36">
        <f>SUM(E142:H142)</f>
        <v>1599227.4434522057</v>
      </c>
      <c r="K142" s="44">
        <f t="shared" ref="K142:N142" si="138">$U142*K$90</f>
        <v>6019781.1628480954</v>
      </c>
      <c r="L142" s="44">
        <f t="shared" si="138"/>
        <v>2269476.0756122689</v>
      </c>
      <c r="M142" s="44">
        <f t="shared" si="138"/>
        <v>45977.788999250894</v>
      </c>
      <c r="N142" s="44">
        <f t="shared" si="138"/>
        <v>1199420.5825891539</v>
      </c>
      <c r="O142" s="36">
        <f>SUM(K142:N142)</f>
        <v>9534655.610048769</v>
      </c>
      <c r="Q142" s="44">
        <f t="shared" ref="Q142:R142" si="139">$U142*Q$90</f>
        <v>6332940.6760707321</v>
      </c>
      <c r="R142" s="44">
        <f t="shared" si="139"/>
        <v>2533176.2704282929</v>
      </c>
      <c r="S142" s="36">
        <f>SUM(Q142:R142)</f>
        <v>8866116.9464990254</v>
      </c>
      <c r="U142" s="36">
        <f>MIN(U139,IF(OR(U141="Unlimited",U141=""),10^18,U141))</f>
        <v>20000000</v>
      </c>
    </row>
    <row r="143" spans="1:21" x14ac:dyDescent="0.3">
      <c r="A143" s="111"/>
      <c r="B143" s="112"/>
      <c r="C143" s="109" t="s">
        <v>79</v>
      </c>
    </row>
    <row r="144" spans="1:21" x14ac:dyDescent="0.3">
      <c r="A144" s="111"/>
      <c r="B144" s="112"/>
      <c r="C144" s="109"/>
      <c r="D144" s="8" t="s">
        <v>25</v>
      </c>
      <c r="E144" s="54">
        <f>'Sample Financial Terms'!$M11</f>
        <v>4</v>
      </c>
      <c r="F144" s="54">
        <f>'Sample Financial Terms'!$M11</f>
        <v>4</v>
      </c>
      <c r="G144" s="54">
        <f>'Sample Financial Terms'!$M11</f>
        <v>4</v>
      </c>
      <c r="H144" s="54">
        <f>'Sample Financial Terms'!$M11</f>
        <v>4</v>
      </c>
      <c r="I144" s="54"/>
      <c r="K144" s="54">
        <f>'Sample Financial Terms'!$M11</f>
        <v>4</v>
      </c>
      <c r="L144" s="54">
        <f>'Sample Financial Terms'!$M11</f>
        <v>4</v>
      </c>
      <c r="M144" s="54">
        <f>'Sample Financial Terms'!$M11</f>
        <v>4</v>
      </c>
      <c r="N144" s="54">
        <f>'Sample Financial Terms'!$M11</f>
        <v>4</v>
      </c>
      <c r="O144" s="54"/>
      <c r="Q144" s="54">
        <f>'Sample Financial Terms'!$M11</f>
        <v>4</v>
      </c>
      <c r="R144" s="54">
        <f>'Sample Financial Terms'!$M11</f>
        <v>4</v>
      </c>
      <c r="S144" s="54"/>
    </row>
    <row r="145" spans="1:21" x14ac:dyDescent="0.3">
      <c r="A145" s="111"/>
      <c r="B145" s="112"/>
      <c r="C145" s="109"/>
      <c r="D145" s="8" t="s">
        <v>14</v>
      </c>
      <c r="E145" s="51" t="str">
        <f>'Sample Financial Terms'!$N11</f>
        <v>Per Risk XS</v>
      </c>
      <c r="F145" s="51" t="str">
        <f>'Sample Financial Terms'!$N11</f>
        <v>Per Risk XS</v>
      </c>
      <c r="G145" s="51" t="str">
        <f>'Sample Financial Terms'!$N11</f>
        <v>Per Risk XS</v>
      </c>
      <c r="H145" s="51" t="str">
        <f>'Sample Financial Terms'!$N11</f>
        <v>Per Risk XS</v>
      </c>
      <c r="I145" s="54"/>
      <c r="K145" s="51" t="str">
        <f>'Sample Financial Terms'!$N11</f>
        <v>Per Risk XS</v>
      </c>
      <c r="L145" s="51" t="str">
        <f>'Sample Financial Terms'!$N11</f>
        <v>Per Risk XS</v>
      </c>
      <c r="M145" s="51" t="str">
        <f>'Sample Financial Terms'!$N11</f>
        <v>Per Risk XS</v>
      </c>
      <c r="N145" s="51" t="str">
        <f>'Sample Financial Terms'!$N11</f>
        <v>Per Risk XS</v>
      </c>
      <c r="O145" s="54"/>
      <c r="Q145" s="51" t="str">
        <f>'Sample Financial Terms'!$N11</f>
        <v>Per Risk XS</v>
      </c>
      <c r="R145" s="51" t="str">
        <f>'Sample Financial Terms'!$N11</f>
        <v>Per Risk XS</v>
      </c>
      <c r="S145" s="54"/>
    </row>
    <row r="146" spans="1:21" x14ac:dyDescent="0.3">
      <c r="A146" s="111"/>
      <c r="B146" s="112"/>
      <c r="C146" s="109"/>
      <c r="D146" s="8" t="s">
        <v>36</v>
      </c>
      <c r="E146" s="54">
        <f>'Sample Financial Terms'!$O11</f>
        <v>5</v>
      </c>
      <c r="F146" s="54">
        <f>'Sample Financial Terms'!$O11</f>
        <v>5</v>
      </c>
      <c r="G146" s="54">
        <f>'Sample Financial Terms'!$O11</f>
        <v>5</v>
      </c>
      <c r="H146" s="54">
        <f>'Sample Financial Terms'!$O11</f>
        <v>5</v>
      </c>
      <c r="I146" s="54"/>
      <c r="K146" s="54">
        <f>'Sample Financial Terms'!$O11</f>
        <v>5</v>
      </c>
      <c r="L146" s="54">
        <f>'Sample Financial Terms'!$O11</f>
        <v>5</v>
      </c>
      <c r="M146" s="54">
        <f>'Sample Financial Terms'!$O11</f>
        <v>5</v>
      </c>
      <c r="N146" s="54">
        <f>'Sample Financial Terms'!$O11</f>
        <v>5</v>
      </c>
      <c r="O146" s="54"/>
      <c r="Q146" s="54">
        <f>'Sample Financial Terms'!$O11</f>
        <v>5</v>
      </c>
      <c r="R146" s="54">
        <f>'Sample Financial Terms'!$O11</f>
        <v>5</v>
      </c>
      <c r="S146" s="54"/>
    </row>
    <row r="147" spans="1:21" x14ac:dyDescent="0.3">
      <c r="A147" s="111"/>
      <c r="B147" s="112"/>
      <c r="C147" s="109"/>
      <c r="D147" s="8" t="s">
        <v>22</v>
      </c>
      <c r="E147" s="49">
        <f>'Sample Financial Terms'!$P11</f>
        <v>20000000</v>
      </c>
      <c r="F147" s="49">
        <f>'Sample Financial Terms'!$P11</f>
        <v>20000000</v>
      </c>
      <c r="G147" s="49">
        <f>'Sample Financial Terms'!$P11</f>
        <v>20000000</v>
      </c>
      <c r="H147" s="49">
        <f>'Sample Financial Terms'!$P11</f>
        <v>20000000</v>
      </c>
      <c r="I147" s="54"/>
      <c r="K147" s="49">
        <f>'Sample Financial Terms'!$P11</f>
        <v>20000000</v>
      </c>
      <c r="L147" s="49">
        <f>'Sample Financial Terms'!$P11</f>
        <v>20000000</v>
      </c>
      <c r="M147" s="49">
        <f>'Sample Financial Terms'!$P11</f>
        <v>20000000</v>
      </c>
      <c r="N147" s="49">
        <f>'Sample Financial Terms'!$P11</f>
        <v>20000000</v>
      </c>
      <c r="O147" s="54"/>
      <c r="Q147" s="49">
        <f>'Sample Financial Terms'!$P11</f>
        <v>20000000</v>
      </c>
      <c r="R147" s="49">
        <f>'Sample Financial Terms'!$P11</f>
        <v>20000000</v>
      </c>
      <c r="S147" s="54"/>
    </row>
    <row r="148" spans="1:21" x14ac:dyDescent="0.3">
      <c r="A148" s="111"/>
      <c r="B148" s="112"/>
      <c r="C148" s="109"/>
      <c r="D148" s="41" t="s">
        <v>60</v>
      </c>
      <c r="E148" s="37">
        <f>MAX(0,E$89-E147)</f>
        <v>0</v>
      </c>
      <c r="F148" s="37">
        <f>MAX(0,F$89-F147)</f>
        <v>0</v>
      </c>
      <c r="G148" s="37">
        <f>MAX(0,G$89-G147)</f>
        <v>0</v>
      </c>
      <c r="H148" s="37">
        <f>MAX(0,H$89-H147)</f>
        <v>0</v>
      </c>
      <c r="K148" s="37">
        <f>MAX(0,K$89-K147)</f>
        <v>19164928.089613527</v>
      </c>
      <c r="L148" s="37">
        <f>MAX(0,L$89-L147)</f>
        <v>0</v>
      </c>
      <c r="M148" s="37">
        <f>MAX(0,M$89-M147)</f>
        <v>0</v>
      </c>
      <c r="N148" s="37">
        <f>MAX(0,N$89-N147)</f>
        <v>0</v>
      </c>
      <c r="Q148" s="37">
        <f>MAX(0,Q$89-Q147)</f>
        <v>21202355.943575606</v>
      </c>
      <c r="R148" s="37">
        <f>MAX(0,R$89-R147)</f>
        <v>0</v>
      </c>
    </row>
    <row r="149" spans="1:21" x14ac:dyDescent="0.3">
      <c r="A149" s="111"/>
      <c r="B149" s="112"/>
      <c r="C149" s="109"/>
      <c r="D149" s="8" t="s">
        <v>21</v>
      </c>
      <c r="E149" s="49">
        <f>'Sample Financial Terms'!$Q11</f>
        <v>10000000</v>
      </c>
      <c r="F149" s="49">
        <f>'Sample Financial Terms'!$Q11</f>
        <v>10000000</v>
      </c>
      <c r="G149" s="49">
        <f>'Sample Financial Terms'!$Q11</f>
        <v>10000000</v>
      </c>
      <c r="H149" s="49">
        <f>'Sample Financial Terms'!$Q11</f>
        <v>10000000</v>
      </c>
      <c r="I149" s="54"/>
      <c r="K149" s="49">
        <f>'Sample Financial Terms'!$Q11</f>
        <v>10000000</v>
      </c>
      <c r="L149" s="49">
        <f>'Sample Financial Terms'!$Q11</f>
        <v>10000000</v>
      </c>
      <c r="M149" s="49">
        <f>'Sample Financial Terms'!$Q11</f>
        <v>10000000</v>
      </c>
      <c r="N149" s="49">
        <f>'Sample Financial Terms'!$Q11</f>
        <v>10000000</v>
      </c>
      <c r="O149" s="54"/>
      <c r="Q149" s="49">
        <f>'Sample Financial Terms'!$Q11</f>
        <v>10000000</v>
      </c>
      <c r="R149" s="49">
        <f>'Sample Financial Terms'!$Q11</f>
        <v>10000000</v>
      </c>
      <c r="S149" s="54"/>
    </row>
    <row r="150" spans="1:21" x14ac:dyDescent="0.3">
      <c r="A150" s="111"/>
      <c r="B150" s="112"/>
      <c r="C150" s="109"/>
      <c r="D150" s="41" t="s">
        <v>61</v>
      </c>
      <c r="E150" s="37">
        <f t="shared" ref="E150:H150" si="140">IF(E149="Unlimited",E148,MIN(E149,E148))</f>
        <v>0</v>
      </c>
      <c r="F150" s="37">
        <f t="shared" si="140"/>
        <v>0</v>
      </c>
      <c r="G150" s="37">
        <f t="shared" si="140"/>
        <v>0</v>
      </c>
      <c r="H150" s="37">
        <f t="shared" si="140"/>
        <v>0</v>
      </c>
      <c r="K150" s="37">
        <f t="shared" ref="K150:N150" si="141">IF(K149="Unlimited",K148,MIN(K149,K148))</f>
        <v>10000000</v>
      </c>
      <c r="L150" s="37">
        <f t="shared" si="141"/>
        <v>0</v>
      </c>
      <c r="M150" s="37">
        <f t="shared" si="141"/>
        <v>0</v>
      </c>
      <c r="N150" s="37">
        <f t="shared" si="141"/>
        <v>0</v>
      </c>
      <c r="Q150" s="37">
        <f t="shared" ref="Q150:R150" si="142">IF(Q149="Unlimited",Q148,MIN(Q149,Q148))</f>
        <v>10000000</v>
      </c>
      <c r="R150" s="37">
        <f t="shared" si="142"/>
        <v>0</v>
      </c>
    </row>
    <row r="151" spans="1:21" x14ac:dyDescent="0.3">
      <c r="A151" s="111"/>
      <c r="B151" s="112"/>
      <c r="C151" s="109"/>
      <c r="D151" s="8" t="s">
        <v>23</v>
      </c>
      <c r="E151" s="52">
        <f>'Sample Financial Terms'!$R11</f>
        <v>1</v>
      </c>
      <c r="F151" s="52">
        <f>'Sample Financial Terms'!$R11</f>
        <v>1</v>
      </c>
      <c r="G151" s="52">
        <f>'Sample Financial Terms'!$R11</f>
        <v>1</v>
      </c>
      <c r="H151" s="52">
        <f>'Sample Financial Terms'!$R11</f>
        <v>1</v>
      </c>
      <c r="I151" s="54"/>
      <c r="K151" s="52">
        <f>'Sample Financial Terms'!$R11</f>
        <v>1</v>
      </c>
      <c r="L151" s="52">
        <f>'Sample Financial Terms'!$R11</f>
        <v>1</v>
      </c>
      <c r="M151" s="52">
        <f>'Sample Financial Terms'!$R11</f>
        <v>1</v>
      </c>
      <c r="N151" s="52">
        <f>'Sample Financial Terms'!$R11</f>
        <v>1</v>
      </c>
      <c r="O151" s="54"/>
      <c r="Q151" s="52">
        <f>'Sample Financial Terms'!$R11</f>
        <v>1</v>
      </c>
      <c r="R151" s="52">
        <f>'Sample Financial Terms'!$R11</f>
        <v>1</v>
      </c>
      <c r="S151" s="54"/>
    </row>
    <row r="152" spans="1:21" x14ac:dyDescent="0.3">
      <c r="A152" s="111"/>
      <c r="B152" s="112"/>
      <c r="C152" s="109"/>
      <c r="D152" s="41" t="s">
        <v>62</v>
      </c>
      <c r="E152" s="37">
        <f>E150*E151</f>
        <v>0</v>
      </c>
      <c r="F152" s="37">
        <f>F150*F151</f>
        <v>0</v>
      </c>
      <c r="G152" s="37">
        <f>G150*G151</f>
        <v>0</v>
      </c>
      <c r="H152" s="37">
        <f>H150*H151</f>
        <v>0</v>
      </c>
      <c r="I152" s="37">
        <f t="shared" ref="I152" si="143">SUM(E152:H152)</f>
        <v>0</v>
      </c>
      <c r="K152" s="37">
        <f>K150*K151</f>
        <v>10000000</v>
      </c>
      <c r="L152" s="37">
        <f>L150*L151</f>
        <v>0</v>
      </c>
      <c r="M152" s="37">
        <f>M150*M151</f>
        <v>0</v>
      </c>
      <c r="N152" s="37">
        <f>N150*N151</f>
        <v>0</v>
      </c>
      <c r="O152" s="37">
        <f t="shared" ref="O152" si="144">SUM(K152:N152)</f>
        <v>10000000</v>
      </c>
      <c r="Q152" s="37">
        <f>Q150*Q151</f>
        <v>10000000</v>
      </c>
      <c r="R152" s="37">
        <f>R150*R151</f>
        <v>0</v>
      </c>
      <c r="S152" s="37">
        <f>SUM(Q152:R152)</f>
        <v>10000000</v>
      </c>
      <c r="U152" s="38">
        <f t="shared" ref="U152" si="145">I152+O152+S152</f>
        <v>20000000</v>
      </c>
    </row>
    <row r="153" spans="1:21" x14ac:dyDescent="0.3">
      <c r="A153" s="111"/>
      <c r="B153" s="112"/>
      <c r="C153" s="109"/>
      <c r="D153" s="8" t="s">
        <v>20</v>
      </c>
      <c r="E153" s="50">
        <f>'Sample Financial Terms'!$S11</f>
        <v>1</v>
      </c>
      <c r="F153" s="50">
        <f>'Sample Financial Terms'!$S11</f>
        <v>1</v>
      </c>
      <c r="G153" s="50">
        <f>'Sample Financial Terms'!$S11</f>
        <v>1</v>
      </c>
      <c r="H153" s="50">
        <f>'Sample Financial Terms'!$S11</f>
        <v>1</v>
      </c>
      <c r="I153" s="54"/>
      <c r="K153" s="50">
        <f>'Sample Financial Terms'!$S11</f>
        <v>1</v>
      </c>
      <c r="L153" s="50">
        <f>'Sample Financial Terms'!$S11</f>
        <v>1</v>
      </c>
      <c r="M153" s="50">
        <f>'Sample Financial Terms'!$S11</f>
        <v>1</v>
      </c>
      <c r="N153" s="50">
        <f>'Sample Financial Terms'!$S11</f>
        <v>1</v>
      </c>
      <c r="O153" s="54"/>
      <c r="Q153" s="50">
        <f>'Sample Financial Terms'!$S11</f>
        <v>1</v>
      </c>
      <c r="R153" s="50">
        <f>'Sample Financial Terms'!$S11</f>
        <v>1</v>
      </c>
      <c r="S153" s="54"/>
    </row>
    <row r="154" spans="1:21" x14ac:dyDescent="0.3">
      <c r="A154" s="111"/>
      <c r="B154" s="112"/>
      <c r="C154" s="109"/>
      <c r="D154" s="8" t="s">
        <v>24</v>
      </c>
      <c r="E154" s="49"/>
      <c r="F154" s="49"/>
      <c r="G154" s="49"/>
      <c r="H154" s="49"/>
      <c r="I154" s="49"/>
      <c r="K154" s="49"/>
      <c r="L154" s="49"/>
      <c r="M154" s="49"/>
      <c r="N154" s="49"/>
      <c r="O154" s="49"/>
      <c r="Q154" s="49"/>
      <c r="R154" s="49"/>
      <c r="S154" s="49"/>
      <c r="U154" s="49">
        <f>'Sample Financial Terms'!$T11</f>
        <v>10000000</v>
      </c>
    </row>
    <row r="155" spans="1:21" ht="28.8" x14ac:dyDescent="0.3">
      <c r="A155" s="111"/>
      <c r="B155" s="112"/>
      <c r="C155" s="109"/>
      <c r="D155" s="42" t="s">
        <v>63</v>
      </c>
      <c r="E155" s="44">
        <f>$U155*E$90</f>
        <v>288310.58482674859</v>
      </c>
      <c r="F155" s="44">
        <f t="shared" ref="F155:H156" si="146">$U155*F$90</f>
        <v>288310.58482674859</v>
      </c>
      <c r="G155" s="44">
        <f t="shared" si="146"/>
        <v>172799.62124266391</v>
      </c>
      <c r="H155" s="44">
        <f t="shared" si="146"/>
        <v>50192.930829941753</v>
      </c>
      <c r="I155" s="36">
        <f>SUM(E155:H155)</f>
        <v>799613.72172610287</v>
      </c>
      <c r="K155" s="44">
        <f t="shared" ref="K155:N156" si="147">$U155*K$90</f>
        <v>3009890.5814240477</v>
      </c>
      <c r="L155" s="44">
        <f t="shared" si="147"/>
        <v>1134738.0378061344</v>
      </c>
      <c r="M155" s="44">
        <f t="shared" si="147"/>
        <v>22988.894499625447</v>
      </c>
      <c r="N155" s="44">
        <f t="shared" si="147"/>
        <v>599710.29129457695</v>
      </c>
      <c r="O155" s="36">
        <f>SUM(K155:N155)</f>
        <v>4767327.8050243845</v>
      </c>
      <c r="Q155" s="44">
        <f t="shared" ref="Q155:R156" si="148">$U155*Q$90</f>
        <v>3166470.338035366</v>
      </c>
      <c r="R155" s="44">
        <f t="shared" si="148"/>
        <v>1266588.1352141465</v>
      </c>
      <c r="S155" s="36">
        <f>SUM(Q155:R155)</f>
        <v>4433058.4732495127</v>
      </c>
      <c r="U155" s="36">
        <f>MIN(U152,IF(OR(U154="Unlimited",U154=""),10^18,U154))</f>
        <v>10000000</v>
      </c>
    </row>
    <row r="156" spans="1:21" ht="28.8" x14ac:dyDescent="0.3">
      <c r="A156" s="111"/>
      <c r="B156" s="112"/>
      <c r="C156" s="109"/>
      <c r="D156" s="45" t="s">
        <v>66</v>
      </c>
      <c r="E156" s="46">
        <f>$U156*E$90</f>
        <v>2108149.204075403</v>
      </c>
      <c r="F156" s="46">
        <f t="shared" si="146"/>
        <v>2108149.204075403</v>
      </c>
      <c r="G156" s="46">
        <f t="shared" si="146"/>
        <v>1263524.1408363846</v>
      </c>
      <c r="H156" s="46">
        <f t="shared" si="146"/>
        <v>367014.57646079577</v>
      </c>
      <c r="I156" s="47">
        <f>SUM(E156:H156)</f>
        <v>5846837.1254479866</v>
      </c>
      <c r="K156" s="46">
        <f t="shared" si="147"/>
        <v>22008551.775496457</v>
      </c>
      <c r="L156" s="46">
        <f t="shared" si="147"/>
        <v>8297291.9383886121</v>
      </c>
      <c r="M156" s="46">
        <f t="shared" si="147"/>
        <v>168096.56735662956</v>
      </c>
      <c r="N156" s="46">
        <f t="shared" si="147"/>
        <v>4385127.8440859886</v>
      </c>
      <c r="O156" s="47">
        <f>SUM(K156:N156)</f>
        <v>34859068.125327691</v>
      </c>
      <c r="Q156" s="46">
        <f t="shared" si="148"/>
        <v>23153475.016774017</v>
      </c>
      <c r="R156" s="46">
        <f t="shared" si="148"/>
        <v>9261390.0067096073</v>
      </c>
      <c r="S156" s="47">
        <f>SUM(Q156:R156)</f>
        <v>32414865.023483627</v>
      </c>
      <c r="U156" s="47">
        <f>U89-SUM(U103,U116,U129,U142,U155)</f>
        <v>73120770.274259299</v>
      </c>
    </row>
    <row r="157" spans="1:21" x14ac:dyDescent="0.3">
      <c r="A157" s="58"/>
    </row>
    <row r="158" spans="1:21" x14ac:dyDescent="0.3">
      <c r="A158" s="58"/>
    </row>
    <row r="159" spans="1:21" x14ac:dyDescent="0.3">
      <c r="A159" s="58"/>
    </row>
    <row r="160" spans="1:21" x14ac:dyDescent="0.3">
      <c r="A160" s="58"/>
    </row>
    <row r="161" spans="1:1" x14ac:dyDescent="0.3">
      <c r="A161" s="58"/>
    </row>
    <row r="162" spans="1:1" x14ac:dyDescent="0.3">
      <c r="A162" s="58"/>
    </row>
    <row r="163" spans="1:1" x14ac:dyDescent="0.3">
      <c r="A163" s="58"/>
    </row>
    <row r="164" spans="1:1" x14ac:dyDescent="0.3">
      <c r="A164" s="58"/>
    </row>
    <row r="165" spans="1:1" x14ac:dyDescent="0.3">
      <c r="A165" s="58"/>
    </row>
    <row r="166" spans="1:1" x14ac:dyDescent="0.3">
      <c r="A166" s="58"/>
    </row>
    <row r="167" spans="1:1" x14ac:dyDescent="0.3">
      <c r="A167" s="58"/>
    </row>
    <row r="168" spans="1:1" x14ac:dyDescent="0.3">
      <c r="A168" s="58"/>
    </row>
    <row r="169" spans="1:1" x14ac:dyDescent="0.3">
      <c r="A169" s="58"/>
    </row>
  </sheetData>
  <mergeCells count="27">
    <mergeCell ref="C143:C156"/>
    <mergeCell ref="A63:A116"/>
    <mergeCell ref="B63:B89"/>
    <mergeCell ref="C63:C75"/>
    <mergeCell ref="C76:C89"/>
    <mergeCell ref="B91:B156"/>
    <mergeCell ref="C91:C103"/>
    <mergeCell ref="C104:C116"/>
    <mergeCell ref="A117:A156"/>
    <mergeCell ref="C117:C129"/>
    <mergeCell ref="C130:C142"/>
    <mergeCell ref="A34:A61"/>
    <mergeCell ref="B34:B46"/>
    <mergeCell ref="C34:C46"/>
    <mergeCell ref="B48:B61"/>
    <mergeCell ref="C48:C61"/>
    <mergeCell ref="A8:C11"/>
    <mergeCell ref="A13:A19"/>
    <mergeCell ref="B13:C15"/>
    <mergeCell ref="B16:C19"/>
    <mergeCell ref="A22:A31"/>
    <mergeCell ref="B22:B27"/>
    <mergeCell ref="C22:C25"/>
    <mergeCell ref="C26:C27"/>
    <mergeCell ref="B28:B31"/>
    <mergeCell ref="C28:C29"/>
    <mergeCell ref="C30:C31"/>
  </mergeCells>
  <pageMargins left="0.7" right="0.7" top="0.75" bottom="0.75" header="0.3" footer="0.3"/>
  <pageSetup paperSize="5" scale="58" fitToHeight="5" orientation="landscape" r:id="rId1"/>
  <rowBreaks count="3" manualBreakCount="3">
    <brk id="47" max="16383" man="1"/>
    <brk id="90" max="16383" man="1"/>
    <brk id="12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A233"/>
  <sheetViews>
    <sheetView topLeftCell="C192" zoomScale="80" zoomScaleNormal="80" workbookViewId="0">
      <selection activeCell="Y178" sqref="Y178:AA228"/>
    </sheetView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21" max="21" width="10.44140625" bestFit="1" customWidth="1"/>
    <col min="23" max="23" width="10.88671875" bestFit="1" customWidth="1"/>
  </cols>
  <sheetData>
    <row r="3" spans="1:27" x14ac:dyDescent="0.3">
      <c r="A3" t="s">
        <v>101</v>
      </c>
      <c r="H3" t="s">
        <v>107</v>
      </c>
      <c r="K3" t="s">
        <v>112</v>
      </c>
      <c r="X3" t="s">
        <v>113</v>
      </c>
    </row>
    <row r="4" spans="1:27" x14ac:dyDescent="0.3">
      <c r="A4" t="s">
        <v>102</v>
      </c>
      <c r="B4" t="s">
        <v>106</v>
      </c>
      <c r="C4" t="s">
        <v>103</v>
      </c>
      <c r="D4" t="s">
        <v>104</v>
      </c>
      <c r="E4" t="s">
        <v>105</v>
      </c>
      <c r="H4" t="s">
        <v>106</v>
      </c>
      <c r="I4" t="s">
        <v>108</v>
      </c>
      <c r="K4" t="s">
        <v>102</v>
      </c>
      <c r="L4" t="s">
        <v>109</v>
      </c>
      <c r="M4" t="s">
        <v>110</v>
      </c>
      <c r="X4" t="s">
        <v>114</v>
      </c>
      <c r="Y4" t="s">
        <v>102</v>
      </c>
      <c r="Z4" t="s">
        <v>115</v>
      </c>
      <c r="AA4" t="s">
        <v>116</v>
      </c>
    </row>
    <row r="5" spans="1:27" x14ac:dyDescent="0.3">
      <c r="A5">
        <v>1</v>
      </c>
      <c r="B5">
        <v>1</v>
      </c>
      <c r="C5">
        <v>1</v>
      </c>
      <c r="D5">
        <v>1</v>
      </c>
      <c r="E5">
        <v>1</v>
      </c>
      <c r="H5">
        <v>1</v>
      </c>
      <c r="I5">
        <v>775000000</v>
      </c>
      <c r="K5">
        <v>1</v>
      </c>
      <c r="L5" s="32" t="s">
        <v>4</v>
      </c>
      <c r="M5" t="s">
        <v>111</v>
      </c>
      <c r="X5">
        <v>1</v>
      </c>
      <c r="Y5">
        <v>1</v>
      </c>
      <c r="Z5">
        <v>-2</v>
      </c>
      <c r="AA5">
        <v>0</v>
      </c>
    </row>
    <row r="6" spans="1:27" x14ac:dyDescent="0.3">
      <c r="A6">
        <v>2</v>
      </c>
      <c r="B6">
        <v>2</v>
      </c>
      <c r="C6">
        <v>1</v>
      </c>
      <c r="D6">
        <v>2</v>
      </c>
      <c r="E6">
        <v>1</v>
      </c>
      <c r="H6">
        <v>2</v>
      </c>
      <c r="I6">
        <v>125000000</v>
      </c>
      <c r="K6">
        <v>2</v>
      </c>
      <c r="L6" s="32" t="s">
        <v>4</v>
      </c>
      <c r="M6" t="s">
        <v>39</v>
      </c>
      <c r="X6">
        <v>1</v>
      </c>
      <c r="Y6">
        <v>1</v>
      </c>
      <c r="Z6">
        <v>-1</v>
      </c>
      <c r="AA6">
        <v>0</v>
      </c>
    </row>
    <row r="7" spans="1:27" x14ac:dyDescent="0.3">
      <c r="A7">
        <v>3</v>
      </c>
      <c r="B7">
        <v>3</v>
      </c>
      <c r="C7">
        <v>1</v>
      </c>
      <c r="D7">
        <v>3</v>
      </c>
      <c r="E7">
        <v>1</v>
      </c>
      <c r="H7">
        <v>3</v>
      </c>
      <c r="I7">
        <v>2500000</v>
      </c>
      <c r="K7">
        <v>3</v>
      </c>
      <c r="L7" s="32" t="s">
        <v>4</v>
      </c>
      <c r="M7" t="s">
        <v>40</v>
      </c>
      <c r="X7">
        <v>1</v>
      </c>
      <c r="Y7">
        <v>1</v>
      </c>
      <c r="Z7">
        <v>1</v>
      </c>
      <c r="AA7">
        <v>387500000</v>
      </c>
    </row>
    <row r="8" spans="1:27" x14ac:dyDescent="0.3">
      <c r="A8">
        <v>4</v>
      </c>
      <c r="B8">
        <v>4</v>
      </c>
      <c r="C8">
        <v>2</v>
      </c>
      <c r="D8">
        <v>4</v>
      </c>
      <c r="E8">
        <v>2</v>
      </c>
      <c r="H8">
        <v>4</v>
      </c>
      <c r="I8">
        <v>470000000</v>
      </c>
      <c r="K8">
        <v>4</v>
      </c>
      <c r="L8" s="32" t="s">
        <v>5</v>
      </c>
      <c r="M8" t="s">
        <v>111</v>
      </c>
      <c r="X8">
        <v>1</v>
      </c>
      <c r="Y8">
        <v>2</v>
      </c>
      <c r="Z8">
        <v>-2</v>
      </c>
      <c r="AA8">
        <v>0</v>
      </c>
    </row>
    <row r="9" spans="1:27" x14ac:dyDescent="0.3">
      <c r="A9">
        <v>5</v>
      </c>
      <c r="B9">
        <v>5</v>
      </c>
      <c r="C9">
        <v>2</v>
      </c>
      <c r="D9">
        <v>5</v>
      </c>
      <c r="E9">
        <v>2</v>
      </c>
      <c r="H9">
        <v>5</v>
      </c>
      <c r="I9">
        <v>130000000</v>
      </c>
      <c r="K9">
        <v>5</v>
      </c>
      <c r="L9" s="32" t="s">
        <v>5</v>
      </c>
      <c r="M9" t="s">
        <v>39</v>
      </c>
      <c r="X9">
        <v>1</v>
      </c>
      <c r="Y9">
        <v>2</v>
      </c>
      <c r="Z9">
        <v>-1</v>
      </c>
      <c r="AA9">
        <v>0</v>
      </c>
    </row>
    <row r="10" spans="1:27" x14ac:dyDescent="0.3">
      <c r="A10">
        <v>6</v>
      </c>
      <c r="B10">
        <v>6</v>
      </c>
      <c r="C10">
        <v>2</v>
      </c>
      <c r="D10">
        <v>6</v>
      </c>
      <c r="E10">
        <v>2</v>
      </c>
      <c r="H10">
        <v>6</v>
      </c>
      <c r="I10">
        <v>1000000</v>
      </c>
      <c r="K10">
        <v>6</v>
      </c>
      <c r="L10" s="32" t="s">
        <v>5</v>
      </c>
      <c r="M10" t="s">
        <v>40</v>
      </c>
      <c r="X10">
        <v>1</v>
      </c>
      <c r="Y10">
        <v>2</v>
      </c>
      <c r="Z10">
        <v>1</v>
      </c>
      <c r="AA10">
        <v>62500000</v>
      </c>
    </row>
    <row r="11" spans="1:27" x14ac:dyDescent="0.3">
      <c r="A11">
        <v>7</v>
      </c>
      <c r="B11">
        <v>7</v>
      </c>
      <c r="C11">
        <v>3</v>
      </c>
      <c r="D11">
        <v>7</v>
      </c>
      <c r="E11">
        <v>3</v>
      </c>
      <c r="H11">
        <v>7</v>
      </c>
      <c r="I11">
        <v>270000000</v>
      </c>
      <c r="K11">
        <v>7</v>
      </c>
      <c r="L11" s="32" t="s">
        <v>6</v>
      </c>
      <c r="M11" t="s">
        <v>111</v>
      </c>
      <c r="X11">
        <v>1</v>
      </c>
      <c r="Y11">
        <v>3</v>
      </c>
      <c r="Z11">
        <v>-2</v>
      </c>
      <c r="AA11">
        <v>0</v>
      </c>
    </row>
    <row r="12" spans="1:27" x14ac:dyDescent="0.3">
      <c r="A12">
        <v>8</v>
      </c>
      <c r="B12">
        <v>8</v>
      </c>
      <c r="C12">
        <v>3</v>
      </c>
      <c r="D12">
        <v>8</v>
      </c>
      <c r="E12">
        <v>3</v>
      </c>
      <c r="H12">
        <v>8</v>
      </c>
      <c r="I12">
        <v>60000000</v>
      </c>
      <c r="K12">
        <v>8</v>
      </c>
      <c r="L12" s="32" t="s">
        <v>6</v>
      </c>
      <c r="M12" t="s">
        <v>39</v>
      </c>
      <c r="X12">
        <v>1</v>
      </c>
      <c r="Y12">
        <v>3</v>
      </c>
      <c r="Z12">
        <v>-1</v>
      </c>
      <c r="AA12">
        <v>0</v>
      </c>
    </row>
    <row r="13" spans="1:27" x14ac:dyDescent="0.3">
      <c r="A13">
        <v>9</v>
      </c>
      <c r="B13">
        <v>9</v>
      </c>
      <c r="C13">
        <v>3</v>
      </c>
      <c r="D13">
        <v>9</v>
      </c>
      <c r="E13">
        <v>3</v>
      </c>
      <c r="H13">
        <v>9</v>
      </c>
      <c r="I13">
        <v>500000</v>
      </c>
      <c r="K13">
        <v>9</v>
      </c>
      <c r="L13" s="32" t="s">
        <v>6</v>
      </c>
      <c r="M13" t="s">
        <v>40</v>
      </c>
      <c r="X13">
        <v>1</v>
      </c>
      <c r="Y13">
        <v>3</v>
      </c>
      <c r="Z13">
        <v>1</v>
      </c>
      <c r="AA13">
        <v>1250000</v>
      </c>
    </row>
    <row r="14" spans="1:27" x14ac:dyDescent="0.3">
      <c r="A14">
        <v>10</v>
      </c>
      <c r="B14">
        <v>10</v>
      </c>
      <c r="C14">
        <v>4</v>
      </c>
      <c r="D14">
        <v>10</v>
      </c>
      <c r="E14">
        <v>4</v>
      </c>
      <c r="H14">
        <v>10</v>
      </c>
      <c r="I14">
        <v>85000000</v>
      </c>
      <c r="K14">
        <v>10</v>
      </c>
      <c r="L14" s="32" t="s">
        <v>10</v>
      </c>
      <c r="M14" t="s">
        <v>111</v>
      </c>
      <c r="X14">
        <v>1</v>
      </c>
      <c r="Y14">
        <v>4</v>
      </c>
      <c r="Z14">
        <v>-2</v>
      </c>
      <c r="AA14">
        <v>0</v>
      </c>
    </row>
    <row r="15" spans="1:27" x14ac:dyDescent="0.3">
      <c r="A15">
        <v>11</v>
      </c>
      <c r="B15">
        <v>11</v>
      </c>
      <c r="C15">
        <v>4</v>
      </c>
      <c r="D15">
        <v>11</v>
      </c>
      <c r="E15">
        <v>4</v>
      </c>
      <c r="H15">
        <v>11</v>
      </c>
      <c r="I15">
        <v>10000000</v>
      </c>
      <c r="K15">
        <v>11</v>
      </c>
      <c r="L15" s="32" t="s">
        <v>10</v>
      </c>
      <c r="M15" t="s">
        <v>39</v>
      </c>
      <c r="X15">
        <v>1</v>
      </c>
      <c r="Y15">
        <v>4</v>
      </c>
      <c r="Z15">
        <v>-1</v>
      </c>
      <c r="AA15">
        <v>0</v>
      </c>
    </row>
    <row r="16" spans="1:27" x14ac:dyDescent="0.3">
      <c r="A16">
        <v>12</v>
      </c>
      <c r="B16">
        <v>12</v>
      </c>
      <c r="C16">
        <v>4</v>
      </c>
      <c r="D16">
        <v>12</v>
      </c>
      <c r="E16">
        <v>4</v>
      </c>
      <c r="H16">
        <v>12</v>
      </c>
      <c r="I16">
        <v>1000000</v>
      </c>
      <c r="K16">
        <v>12</v>
      </c>
      <c r="L16" s="32" t="s">
        <v>10</v>
      </c>
      <c r="M16" t="s">
        <v>40</v>
      </c>
      <c r="X16">
        <v>1</v>
      </c>
      <c r="Y16">
        <v>4</v>
      </c>
      <c r="Z16">
        <v>1</v>
      </c>
      <c r="AA16" s="33">
        <v>235000000</v>
      </c>
    </row>
    <row r="17" spans="1:27" x14ac:dyDescent="0.3">
      <c r="A17">
        <v>13</v>
      </c>
      <c r="B17">
        <v>13</v>
      </c>
      <c r="C17">
        <v>5</v>
      </c>
      <c r="D17">
        <v>13</v>
      </c>
      <c r="E17">
        <v>5</v>
      </c>
      <c r="H17">
        <v>13</v>
      </c>
      <c r="I17">
        <v>70000000</v>
      </c>
      <c r="K17">
        <v>13</v>
      </c>
      <c r="L17" s="32">
        <v>1</v>
      </c>
      <c r="M17" t="s">
        <v>111</v>
      </c>
      <c r="X17">
        <v>1</v>
      </c>
      <c r="Y17">
        <v>5</v>
      </c>
      <c r="Z17">
        <v>-2</v>
      </c>
      <c r="AA17">
        <v>0</v>
      </c>
    </row>
    <row r="18" spans="1:27" x14ac:dyDescent="0.3">
      <c r="A18">
        <v>14</v>
      </c>
      <c r="B18">
        <v>14</v>
      </c>
      <c r="C18">
        <v>5</v>
      </c>
      <c r="D18">
        <v>14</v>
      </c>
      <c r="E18">
        <v>5</v>
      </c>
      <c r="H18">
        <v>14</v>
      </c>
      <c r="I18">
        <v>30000000</v>
      </c>
      <c r="K18">
        <v>14</v>
      </c>
      <c r="L18" s="32">
        <v>1</v>
      </c>
      <c r="M18" t="s">
        <v>39</v>
      </c>
      <c r="X18">
        <v>1</v>
      </c>
      <c r="Y18">
        <v>5</v>
      </c>
      <c r="Z18">
        <v>-1</v>
      </c>
      <c r="AA18">
        <v>0</v>
      </c>
    </row>
    <row r="19" spans="1:27" x14ac:dyDescent="0.3">
      <c r="A19">
        <v>15</v>
      </c>
      <c r="B19">
        <v>15</v>
      </c>
      <c r="C19">
        <v>5</v>
      </c>
      <c r="D19">
        <v>15</v>
      </c>
      <c r="E19">
        <v>5</v>
      </c>
      <c r="H19">
        <v>15</v>
      </c>
      <c r="I19">
        <v>6000000</v>
      </c>
      <c r="K19">
        <v>15</v>
      </c>
      <c r="L19" s="32">
        <v>1</v>
      </c>
      <c r="M19" t="s">
        <v>40</v>
      </c>
      <c r="X19">
        <v>1</v>
      </c>
      <c r="Y19">
        <v>5</v>
      </c>
      <c r="Z19">
        <v>1</v>
      </c>
      <c r="AA19" s="33">
        <v>65000000</v>
      </c>
    </row>
    <row r="20" spans="1:27" x14ac:dyDescent="0.3">
      <c r="A20">
        <v>16</v>
      </c>
      <c r="B20">
        <v>16</v>
      </c>
      <c r="C20">
        <v>6</v>
      </c>
      <c r="D20">
        <v>16</v>
      </c>
      <c r="E20">
        <v>6</v>
      </c>
      <c r="H20">
        <v>16</v>
      </c>
      <c r="I20">
        <v>21000000</v>
      </c>
      <c r="K20">
        <v>16</v>
      </c>
      <c r="L20" s="32">
        <v>2</v>
      </c>
      <c r="M20" t="s">
        <v>111</v>
      </c>
      <c r="X20">
        <v>1</v>
      </c>
      <c r="Y20">
        <v>6</v>
      </c>
      <c r="Z20">
        <v>-2</v>
      </c>
      <c r="AA20">
        <v>0</v>
      </c>
    </row>
    <row r="21" spans="1:27" x14ac:dyDescent="0.3">
      <c r="A21">
        <v>17</v>
      </c>
      <c r="B21">
        <v>17</v>
      </c>
      <c r="C21">
        <v>6</v>
      </c>
      <c r="D21">
        <v>17</v>
      </c>
      <c r="E21">
        <v>6</v>
      </c>
      <c r="H21">
        <v>17</v>
      </c>
      <c r="I21">
        <v>9000000</v>
      </c>
      <c r="K21">
        <v>17</v>
      </c>
      <c r="L21" s="32">
        <v>2</v>
      </c>
      <c r="M21" t="s">
        <v>39</v>
      </c>
      <c r="X21">
        <v>1</v>
      </c>
      <c r="Y21">
        <v>6</v>
      </c>
      <c r="Z21">
        <v>-1</v>
      </c>
      <c r="AA21">
        <v>0</v>
      </c>
    </row>
    <row r="22" spans="1:27" x14ac:dyDescent="0.3">
      <c r="A22">
        <v>18</v>
      </c>
      <c r="B22">
        <v>18</v>
      </c>
      <c r="C22">
        <v>7</v>
      </c>
      <c r="D22">
        <v>18</v>
      </c>
      <c r="E22">
        <v>7</v>
      </c>
      <c r="H22">
        <v>18</v>
      </c>
      <c r="I22">
        <v>557576</v>
      </c>
      <c r="K22">
        <v>18</v>
      </c>
      <c r="L22" s="32">
        <v>3</v>
      </c>
      <c r="M22" t="s">
        <v>111</v>
      </c>
      <c r="X22">
        <v>1</v>
      </c>
      <c r="Y22">
        <v>6</v>
      </c>
      <c r="Z22">
        <v>1</v>
      </c>
      <c r="AA22" s="33">
        <v>500000</v>
      </c>
    </row>
    <row r="23" spans="1:27" x14ac:dyDescent="0.3">
      <c r="A23">
        <v>19</v>
      </c>
      <c r="B23">
        <v>19</v>
      </c>
      <c r="C23">
        <v>7</v>
      </c>
      <c r="D23">
        <v>19</v>
      </c>
      <c r="E23">
        <v>7</v>
      </c>
      <c r="H23">
        <v>19</v>
      </c>
      <c r="I23">
        <v>200000</v>
      </c>
      <c r="K23">
        <v>19</v>
      </c>
      <c r="L23" s="32">
        <v>3</v>
      </c>
      <c r="M23" t="s">
        <v>39</v>
      </c>
      <c r="X23">
        <v>1</v>
      </c>
      <c r="Y23">
        <v>7</v>
      </c>
      <c r="Z23">
        <v>-2</v>
      </c>
      <c r="AA23">
        <v>0</v>
      </c>
    </row>
    <row r="24" spans="1:27" x14ac:dyDescent="0.3">
      <c r="A24">
        <v>20</v>
      </c>
      <c r="B24">
        <v>20</v>
      </c>
      <c r="C24">
        <v>8</v>
      </c>
      <c r="D24">
        <v>20</v>
      </c>
      <c r="E24">
        <v>8</v>
      </c>
      <c r="H24">
        <v>20</v>
      </c>
      <c r="I24">
        <v>15000000</v>
      </c>
      <c r="K24">
        <v>20</v>
      </c>
      <c r="L24" s="32">
        <v>4</v>
      </c>
      <c r="M24" t="s">
        <v>111</v>
      </c>
      <c r="X24">
        <v>1</v>
      </c>
      <c r="Y24">
        <v>7</v>
      </c>
      <c r="Z24">
        <v>-1</v>
      </c>
      <c r="AA24">
        <v>0</v>
      </c>
    </row>
    <row r="25" spans="1:27" x14ac:dyDescent="0.3">
      <c r="A25">
        <v>21</v>
      </c>
      <c r="B25">
        <v>21</v>
      </c>
      <c r="C25">
        <v>8</v>
      </c>
      <c r="D25">
        <v>21</v>
      </c>
      <c r="E25">
        <v>8</v>
      </c>
      <c r="H25">
        <v>21</v>
      </c>
      <c r="I25">
        <v>6000000</v>
      </c>
      <c r="K25">
        <v>21</v>
      </c>
      <c r="L25" s="32">
        <v>4</v>
      </c>
      <c r="M25" t="s">
        <v>39</v>
      </c>
      <c r="X25">
        <v>1</v>
      </c>
      <c r="Y25">
        <v>7</v>
      </c>
      <c r="Z25">
        <v>1</v>
      </c>
      <c r="AA25">
        <v>135000000</v>
      </c>
    </row>
    <row r="26" spans="1:27" x14ac:dyDescent="0.3">
      <c r="A26">
        <v>22</v>
      </c>
      <c r="B26">
        <v>22</v>
      </c>
      <c r="C26">
        <v>9</v>
      </c>
      <c r="D26">
        <v>22</v>
      </c>
      <c r="E26">
        <v>9</v>
      </c>
      <c r="H26">
        <v>22</v>
      </c>
      <c r="I26">
        <v>60000000</v>
      </c>
      <c r="K26">
        <v>22</v>
      </c>
      <c r="L26" s="32" t="s">
        <v>80</v>
      </c>
      <c r="M26" t="s">
        <v>111</v>
      </c>
      <c r="X26">
        <v>1</v>
      </c>
      <c r="Y26">
        <v>8</v>
      </c>
      <c r="Z26">
        <v>-2</v>
      </c>
      <c r="AA26">
        <v>0</v>
      </c>
    </row>
    <row r="27" spans="1:27" x14ac:dyDescent="0.3">
      <c r="A27">
        <v>23</v>
      </c>
      <c r="B27">
        <v>23</v>
      </c>
      <c r="C27">
        <v>9</v>
      </c>
      <c r="D27">
        <v>23</v>
      </c>
      <c r="E27">
        <v>9</v>
      </c>
      <c r="H27">
        <v>23</v>
      </c>
      <c r="I27">
        <v>15000000</v>
      </c>
      <c r="K27">
        <v>23</v>
      </c>
      <c r="L27" s="32" t="s">
        <v>80</v>
      </c>
      <c r="M27" t="s">
        <v>39</v>
      </c>
      <c r="X27">
        <v>1</v>
      </c>
      <c r="Y27">
        <v>8</v>
      </c>
      <c r="Z27">
        <v>-1</v>
      </c>
      <c r="AA27">
        <v>0</v>
      </c>
    </row>
    <row r="28" spans="1:27" x14ac:dyDescent="0.3">
      <c r="A28">
        <v>24</v>
      </c>
      <c r="B28">
        <v>24</v>
      </c>
      <c r="C28">
        <v>9</v>
      </c>
      <c r="D28">
        <v>24</v>
      </c>
      <c r="E28">
        <v>9</v>
      </c>
      <c r="H28">
        <v>24</v>
      </c>
      <c r="I28">
        <v>5000000</v>
      </c>
      <c r="K28">
        <v>24</v>
      </c>
      <c r="L28" s="32" t="s">
        <v>80</v>
      </c>
      <c r="M28" t="s">
        <v>40</v>
      </c>
      <c r="X28">
        <v>1</v>
      </c>
      <c r="Y28">
        <v>8</v>
      </c>
      <c r="Z28">
        <v>1</v>
      </c>
      <c r="AA28">
        <v>30000000</v>
      </c>
    </row>
    <row r="29" spans="1:27" x14ac:dyDescent="0.3">
      <c r="A29">
        <v>25</v>
      </c>
      <c r="B29">
        <v>25</v>
      </c>
      <c r="C29">
        <v>10</v>
      </c>
      <c r="D29">
        <v>25</v>
      </c>
      <c r="E29">
        <v>10</v>
      </c>
      <c r="H29">
        <v>25</v>
      </c>
      <c r="I29">
        <v>20000000</v>
      </c>
      <c r="K29">
        <v>25</v>
      </c>
      <c r="L29" s="32" t="s">
        <v>81</v>
      </c>
      <c r="M29" t="s">
        <v>111</v>
      </c>
      <c r="X29">
        <v>1</v>
      </c>
      <c r="Y29">
        <v>9</v>
      </c>
      <c r="Z29">
        <v>-2</v>
      </c>
      <c r="AA29">
        <v>0</v>
      </c>
    </row>
    <row r="30" spans="1:27" x14ac:dyDescent="0.3">
      <c r="A30">
        <v>26</v>
      </c>
      <c r="B30">
        <v>26</v>
      </c>
      <c r="C30">
        <v>10</v>
      </c>
      <c r="D30">
        <v>26</v>
      </c>
      <c r="E30">
        <v>10</v>
      </c>
      <c r="H30">
        <v>26</v>
      </c>
      <c r="I30">
        <v>10000000</v>
      </c>
      <c r="K30">
        <v>26</v>
      </c>
      <c r="L30" s="32" t="s">
        <v>81</v>
      </c>
      <c r="M30" t="s">
        <v>39</v>
      </c>
      <c r="X30">
        <v>1</v>
      </c>
      <c r="Y30">
        <v>9</v>
      </c>
      <c r="Z30">
        <v>-1</v>
      </c>
      <c r="AA30">
        <v>0</v>
      </c>
    </row>
    <row r="31" spans="1:27" x14ac:dyDescent="0.3">
      <c r="A31">
        <v>27</v>
      </c>
      <c r="B31">
        <v>27</v>
      </c>
      <c r="C31">
        <v>10</v>
      </c>
      <c r="D31">
        <v>27</v>
      </c>
      <c r="E31">
        <v>10</v>
      </c>
      <c r="H31">
        <v>27</v>
      </c>
      <c r="I31">
        <v>2000000</v>
      </c>
      <c r="K31">
        <v>27</v>
      </c>
      <c r="L31" s="32" t="s">
        <v>81</v>
      </c>
      <c r="M31" t="s">
        <v>40</v>
      </c>
      <c r="X31">
        <v>1</v>
      </c>
      <c r="Y31">
        <v>9</v>
      </c>
      <c r="Z31">
        <v>1</v>
      </c>
      <c r="AA31">
        <v>250000</v>
      </c>
    </row>
    <row r="32" spans="1:27" x14ac:dyDescent="0.3">
      <c r="X32">
        <v>1</v>
      </c>
      <c r="Y32">
        <v>10</v>
      </c>
      <c r="Z32">
        <v>-2</v>
      </c>
      <c r="AA32">
        <v>0</v>
      </c>
    </row>
    <row r="33" spans="1:27" x14ac:dyDescent="0.3">
      <c r="A33" s="1" t="s">
        <v>117</v>
      </c>
      <c r="X33">
        <v>1</v>
      </c>
      <c r="Y33">
        <v>10</v>
      </c>
      <c r="Z33">
        <v>-1</v>
      </c>
      <c r="AA33">
        <v>0</v>
      </c>
    </row>
    <row r="34" spans="1:27" x14ac:dyDescent="0.3">
      <c r="X34">
        <v>1</v>
      </c>
      <c r="Y34">
        <v>10</v>
      </c>
      <c r="Z34">
        <v>1</v>
      </c>
      <c r="AA34">
        <v>42500000</v>
      </c>
    </row>
    <row r="35" spans="1:27" x14ac:dyDescent="0.3">
      <c r="A35" t="s">
        <v>118</v>
      </c>
      <c r="E35" t="s">
        <v>122</v>
      </c>
      <c r="J35" t="s">
        <v>127</v>
      </c>
      <c r="U35" t="s">
        <v>128</v>
      </c>
      <c r="X35">
        <v>1</v>
      </c>
      <c r="Y35">
        <v>11</v>
      </c>
      <c r="Z35">
        <v>-2</v>
      </c>
      <c r="AA35">
        <v>0</v>
      </c>
    </row>
    <row r="36" spans="1:27" x14ac:dyDescent="0.3">
      <c r="A36" t="s">
        <v>119</v>
      </c>
      <c r="B36" t="s">
        <v>120</v>
      </c>
      <c r="C36" t="s">
        <v>121</v>
      </c>
      <c r="E36" t="s">
        <v>123</v>
      </c>
      <c r="F36" t="s">
        <v>120</v>
      </c>
      <c r="G36" t="s">
        <v>124</v>
      </c>
      <c r="H36" t="s">
        <v>125</v>
      </c>
      <c r="J36" t="s">
        <v>136</v>
      </c>
      <c r="K36" t="s">
        <v>126</v>
      </c>
      <c r="L36" t="s">
        <v>137</v>
      </c>
      <c r="M36" t="s">
        <v>138</v>
      </c>
      <c r="N36" t="s">
        <v>139</v>
      </c>
      <c r="O36" t="s">
        <v>140</v>
      </c>
      <c r="P36" t="s">
        <v>141</v>
      </c>
      <c r="Q36" t="s">
        <v>142</v>
      </c>
      <c r="R36" t="s">
        <v>143</v>
      </c>
      <c r="S36" t="s">
        <v>144</v>
      </c>
      <c r="U36" t="s">
        <v>129</v>
      </c>
      <c r="V36" t="s">
        <v>124</v>
      </c>
      <c r="W36" t="s">
        <v>123</v>
      </c>
      <c r="X36">
        <v>1</v>
      </c>
      <c r="Y36">
        <v>11</v>
      </c>
      <c r="Z36">
        <v>-1</v>
      </c>
      <c r="AA36">
        <v>0</v>
      </c>
    </row>
    <row r="37" spans="1:27" x14ac:dyDescent="0.3">
      <c r="A37">
        <v>1</v>
      </c>
      <c r="B37">
        <v>1</v>
      </c>
      <c r="C37">
        <v>1</v>
      </c>
      <c r="E37">
        <v>1</v>
      </c>
      <c r="F37">
        <v>1</v>
      </c>
      <c r="G37">
        <v>1</v>
      </c>
      <c r="H37">
        <v>2</v>
      </c>
      <c r="J37">
        <v>1</v>
      </c>
      <c r="K37">
        <v>12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U37">
        <v>1</v>
      </c>
      <c r="V37">
        <v>1</v>
      </c>
      <c r="W37">
        <v>1</v>
      </c>
      <c r="X37">
        <v>1</v>
      </c>
      <c r="Y37">
        <v>11</v>
      </c>
      <c r="Z37">
        <v>1</v>
      </c>
      <c r="AA37">
        <v>5000000</v>
      </c>
    </row>
    <row r="38" spans="1:27" x14ac:dyDescent="0.3">
      <c r="A38">
        <v>2</v>
      </c>
      <c r="B38">
        <v>1</v>
      </c>
      <c r="C38">
        <v>1</v>
      </c>
      <c r="E38">
        <v>1</v>
      </c>
      <c r="F38">
        <v>1</v>
      </c>
      <c r="G38">
        <v>2</v>
      </c>
      <c r="H38">
        <v>1</v>
      </c>
      <c r="J38">
        <v>2</v>
      </c>
      <c r="K38">
        <v>12</v>
      </c>
      <c r="L38">
        <v>10000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v>2</v>
      </c>
      <c r="V38">
        <v>2</v>
      </c>
      <c r="W38">
        <v>1</v>
      </c>
      <c r="X38">
        <v>1</v>
      </c>
      <c r="Y38">
        <v>12</v>
      </c>
      <c r="Z38">
        <v>-2</v>
      </c>
      <c r="AA38">
        <v>0</v>
      </c>
    </row>
    <row r="39" spans="1:27" x14ac:dyDescent="0.3">
      <c r="A39">
        <v>3</v>
      </c>
      <c r="B39">
        <v>1</v>
      </c>
      <c r="C39">
        <v>2</v>
      </c>
      <c r="E39">
        <v>1</v>
      </c>
      <c r="F39">
        <v>1</v>
      </c>
      <c r="G39">
        <v>3</v>
      </c>
      <c r="H39">
        <v>2</v>
      </c>
      <c r="J39">
        <v>3</v>
      </c>
      <c r="K39">
        <v>1</v>
      </c>
      <c r="L39">
        <v>1060000</v>
      </c>
      <c r="M39">
        <v>0</v>
      </c>
      <c r="N39">
        <v>0</v>
      </c>
      <c r="O39">
        <v>0</v>
      </c>
      <c r="P39">
        <v>100000000</v>
      </c>
      <c r="Q39">
        <v>0</v>
      </c>
      <c r="R39">
        <v>0</v>
      </c>
      <c r="S39">
        <v>0</v>
      </c>
      <c r="U39">
        <v>3</v>
      </c>
      <c r="V39">
        <v>3</v>
      </c>
      <c r="W39">
        <v>1</v>
      </c>
      <c r="X39">
        <v>1</v>
      </c>
      <c r="Y39">
        <v>12</v>
      </c>
      <c r="Z39">
        <v>-1</v>
      </c>
      <c r="AA39">
        <v>0</v>
      </c>
    </row>
    <row r="40" spans="1:27" x14ac:dyDescent="0.3">
      <c r="A40">
        <v>4</v>
      </c>
      <c r="B40">
        <v>1</v>
      </c>
      <c r="C40">
        <v>3</v>
      </c>
      <c r="E40">
        <v>1</v>
      </c>
      <c r="F40">
        <v>1</v>
      </c>
      <c r="G40">
        <v>4</v>
      </c>
      <c r="H40">
        <v>1</v>
      </c>
      <c r="J40">
        <v>4</v>
      </c>
      <c r="K40">
        <v>1</v>
      </c>
      <c r="L40">
        <v>1500000</v>
      </c>
      <c r="M40">
        <v>0</v>
      </c>
      <c r="N40">
        <v>0</v>
      </c>
      <c r="O40">
        <v>0</v>
      </c>
      <c r="P40">
        <v>28500000</v>
      </c>
      <c r="Q40">
        <v>0</v>
      </c>
      <c r="R40">
        <v>0</v>
      </c>
      <c r="S40">
        <v>0</v>
      </c>
      <c r="U40">
        <v>4</v>
      </c>
      <c r="V40">
        <v>4</v>
      </c>
      <c r="W40">
        <v>1</v>
      </c>
      <c r="X40">
        <v>1</v>
      </c>
      <c r="Y40">
        <v>12</v>
      </c>
      <c r="Z40">
        <v>1</v>
      </c>
      <c r="AA40">
        <v>500000</v>
      </c>
    </row>
    <row r="41" spans="1:27" x14ac:dyDescent="0.3">
      <c r="A41">
        <v>5</v>
      </c>
      <c r="B41">
        <v>1</v>
      </c>
      <c r="C41">
        <v>3</v>
      </c>
      <c r="E41">
        <v>1</v>
      </c>
      <c r="F41">
        <v>1</v>
      </c>
      <c r="G41">
        <v>5</v>
      </c>
      <c r="H41">
        <v>2</v>
      </c>
      <c r="J41">
        <v>5</v>
      </c>
      <c r="K41">
        <v>1</v>
      </c>
      <c r="L41">
        <v>7575.7597660000001</v>
      </c>
      <c r="M41">
        <v>0</v>
      </c>
      <c r="N41">
        <v>0</v>
      </c>
      <c r="O41" s="85">
        <v>0</v>
      </c>
      <c r="P41">
        <v>750000.25</v>
      </c>
      <c r="Q41">
        <v>0</v>
      </c>
      <c r="R41">
        <v>0</v>
      </c>
      <c r="S41">
        <v>0</v>
      </c>
      <c r="U41">
        <v>5</v>
      </c>
      <c r="V41">
        <v>5</v>
      </c>
      <c r="W41">
        <v>1</v>
      </c>
      <c r="X41">
        <v>1</v>
      </c>
      <c r="Y41">
        <v>13</v>
      </c>
      <c r="Z41">
        <v>-2</v>
      </c>
      <c r="AA41">
        <v>0</v>
      </c>
    </row>
    <row r="42" spans="1:27" x14ac:dyDescent="0.3">
      <c r="A42">
        <v>6</v>
      </c>
      <c r="B42">
        <v>1</v>
      </c>
      <c r="C42">
        <v>4</v>
      </c>
      <c r="E42">
        <v>1</v>
      </c>
      <c r="F42">
        <v>1</v>
      </c>
      <c r="G42">
        <v>6</v>
      </c>
      <c r="H42">
        <v>1</v>
      </c>
      <c r="J42">
        <v>6</v>
      </c>
      <c r="K42">
        <v>1</v>
      </c>
      <c r="L42">
        <v>1000000</v>
      </c>
      <c r="M42">
        <v>0</v>
      </c>
      <c r="N42">
        <v>0</v>
      </c>
      <c r="O42">
        <v>0</v>
      </c>
      <c r="P42">
        <v>20000000</v>
      </c>
      <c r="Q42">
        <v>0</v>
      </c>
      <c r="R42">
        <v>0</v>
      </c>
      <c r="S42">
        <v>0</v>
      </c>
      <c r="U42">
        <v>6</v>
      </c>
      <c r="V42">
        <v>6</v>
      </c>
      <c r="W42">
        <v>1</v>
      </c>
      <c r="X42">
        <v>1</v>
      </c>
      <c r="Y42">
        <v>13</v>
      </c>
      <c r="Z42">
        <v>-1</v>
      </c>
      <c r="AA42">
        <v>0</v>
      </c>
    </row>
    <row r="43" spans="1:27" x14ac:dyDescent="0.3">
      <c r="A43">
        <v>7</v>
      </c>
      <c r="B43">
        <v>1</v>
      </c>
      <c r="C43">
        <v>5</v>
      </c>
      <c r="E43">
        <v>1</v>
      </c>
      <c r="F43">
        <v>1</v>
      </c>
      <c r="G43">
        <v>7</v>
      </c>
      <c r="H43">
        <v>2</v>
      </c>
      <c r="J43">
        <v>7</v>
      </c>
      <c r="K43">
        <v>16</v>
      </c>
      <c r="L43">
        <v>0.01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U43">
        <v>7</v>
      </c>
      <c r="V43">
        <v>7</v>
      </c>
      <c r="W43">
        <v>1</v>
      </c>
      <c r="X43">
        <v>1</v>
      </c>
      <c r="Y43">
        <v>13</v>
      </c>
      <c r="Z43">
        <v>1</v>
      </c>
      <c r="AA43">
        <v>35000000</v>
      </c>
    </row>
    <row r="44" spans="1:27" x14ac:dyDescent="0.3">
      <c r="A44">
        <v>8</v>
      </c>
      <c r="B44">
        <v>1</v>
      </c>
      <c r="C44">
        <v>5</v>
      </c>
      <c r="E44">
        <v>1</v>
      </c>
      <c r="F44">
        <v>1</v>
      </c>
      <c r="G44">
        <v>8</v>
      </c>
      <c r="H44">
        <v>1</v>
      </c>
      <c r="J44">
        <v>8</v>
      </c>
      <c r="K44">
        <v>14</v>
      </c>
      <c r="L44">
        <v>0</v>
      </c>
      <c r="M44">
        <v>0</v>
      </c>
      <c r="N44">
        <v>0</v>
      </c>
      <c r="O44">
        <v>0</v>
      </c>
      <c r="P44">
        <v>80000000</v>
      </c>
      <c r="Q44">
        <v>0</v>
      </c>
      <c r="R44">
        <v>0</v>
      </c>
      <c r="S44">
        <v>0</v>
      </c>
      <c r="U44">
        <v>8</v>
      </c>
      <c r="V44">
        <v>8</v>
      </c>
      <c r="W44">
        <v>1</v>
      </c>
      <c r="X44">
        <v>1</v>
      </c>
      <c r="Y44">
        <v>14</v>
      </c>
      <c r="Z44">
        <v>-2</v>
      </c>
      <c r="AA44">
        <v>0</v>
      </c>
    </row>
    <row r="45" spans="1:27" x14ac:dyDescent="0.3">
      <c r="A45">
        <v>9</v>
      </c>
      <c r="B45">
        <v>1</v>
      </c>
      <c r="C45">
        <v>6</v>
      </c>
      <c r="E45">
        <v>1</v>
      </c>
      <c r="F45">
        <v>1</v>
      </c>
      <c r="G45">
        <v>9</v>
      </c>
      <c r="H45">
        <v>3</v>
      </c>
      <c r="J45">
        <v>9</v>
      </c>
      <c r="K45">
        <v>14</v>
      </c>
      <c r="L45">
        <v>0</v>
      </c>
      <c r="M45">
        <v>0</v>
      </c>
      <c r="N45">
        <v>0</v>
      </c>
      <c r="O45">
        <v>0</v>
      </c>
      <c r="P45">
        <v>32000000</v>
      </c>
      <c r="Q45">
        <v>0</v>
      </c>
      <c r="R45">
        <v>0</v>
      </c>
      <c r="S45">
        <v>0</v>
      </c>
      <c r="U45">
        <v>9</v>
      </c>
      <c r="V45">
        <v>9</v>
      </c>
      <c r="W45">
        <v>1</v>
      </c>
      <c r="X45">
        <v>1</v>
      </c>
      <c r="Y45">
        <v>14</v>
      </c>
      <c r="Z45">
        <v>-1</v>
      </c>
      <c r="AA45">
        <v>0</v>
      </c>
    </row>
    <row r="46" spans="1:27" x14ac:dyDescent="0.3">
      <c r="A46">
        <v>10</v>
      </c>
      <c r="B46">
        <v>1</v>
      </c>
      <c r="C46">
        <v>7</v>
      </c>
      <c r="E46">
        <v>1</v>
      </c>
      <c r="F46">
        <v>1</v>
      </c>
      <c r="G46">
        <v>10</v>
      </c>
      <c r="H46">
        <v>4</v>
      </c>
      <c r="J46">
        <v>10</v>
      </c>
      <c r="K46">
        <v>2</v>
      </c>
      <c r="L46">
        <v>0</v>
      </c>
      <c r="M46">
        <v>0</v>
      </c>
      <c r="N46">
        <v>0</v>
      </c>
      <c r="O46">
        <v>0</v>
      </c>
      <c r="P46">
        <v>450000000</v>
      </c>
      <c r="Q46">
        <v>0.155556</v>
      </c>
      <c r="R46">
        <v>0</v>
      </c>
      <c r="S46">
        <v>0</v>
      </c>
      <c r="U46">
        <v>10</v>
      </c>
      <c r="V46">
        <v>10</v>
      </c>
      <c r="W46">
        <v>1</v>
      </c>
      <c r="X46">
        <v>1</v>
      </c>
      <c r="Y46">
        <v>14</v>
      </c>
      <c r="Z46">
        <v>1</v>
      </c>
      <c r="AA46">
        <v>15000000</v>
      </c>
    </row>
    <row r="47" spans="1:27" x14ac:dyDescent="0.3">
      <c r="A47">
        <v>11</v>
      </c>
      <c r="B47">
        <v>1</v>
      </c>
      <c r="C47">
        <v>7</v>
      </c>
      <c r="E47">
        <v>1</v>
      </c>
      <c r="F47">
        <v>1</v>
      </c>
      <c r="G47">
        <v>11</v>
      </c>
      <c r="H47">
        <v>5</v>
      </c>
      <c r="J47">
        <v>11</v>
      </c>
      <c r="K47">
        <v>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U47">
        <v>11</v>
      </c>
      <c r="V47">
        <v>11</v>
      </c>
      <c r="W47">
        <v>1</v>
      </c>
      <c r="X47">
        <v>1</v>
      </c>
      <c r="Y47">
        <v>15</v>
      </c>
      <c r="Z47">
        <v>-2</v>
      </c>
      <c r="AA47">
        <v>0</v>
      </c>
    </row>
    <row r="48" spans="1:27" x14ac:dyDescent="0.3">
      <c r="A48">
        <v>12</v>
      </c>
      <c r="B48">
        <v>1</v>
      </c>
      <c r="C48">
        <v>8</v>
      </c>
      <c r="E48">
        <v>1</v>
      </c>
      <c r="F48">
        <v>1</v>
      </c>
      <c r="G48">
        <v>12</v>
      </c>
      <c r="H48">
        <v>6</v>
      </c>
      <c r="U48">
        <v>12</v>
      </c>
      <c r="V48">
        <v>12</v>
      </c>
      <c r="W48">
        <v>1</v>
      </c>
      <c r="X48">
        <v>1</v>
      </c>
      <c r="Y48">
        <v>15</v>
      </c>
      <c r="Z48">
        <v>-1</v>
      </c>
      <c r="AA48">
        <v>0</v>
      </c>
    </row>
    <row r="49" spans="1:27" x14ac:dyDescent="0.3">
      <c r="A49">
        <v>13</v>
      </c>
      <c r="B49">
        <v>1</v>
      </c>
      <c r="C49">
        <v>9</v>
      </c>
      <c r="E49">
        <v>1</v>
      </c>
      <c r="F49">
        <v>1</v>
      </c>
      <c r="G49">
        <v>13</v>
      </c>
      <c r="H49">
        <v>7</v>
      </c>
      <c r="U49">
        <v>13</v>
      </c>
      <c r="V49">
        <v>13</v>
      </c>
      <c r="W49">
        <v>1</v>
      </c>
      <c r="X49">
        <v>1</v>
      </c>
      <c r="Y49">
        <v>15</v>
      </c>
      <c r="Z49">
        <v>1</v>
      </c>
      <c r="AA49">
        <v>3000000</v>
      </c>
    </row>
    <row r="50" spans="1:27" x14ac:dyDescent="0.3">
      <c r="A50">
        <v>14</v>
      </c>
      <c r="B50">
        <v>1</v>
      </c>
      <c r="C50">
        <v>9</v>
      </c>
      <c r="E50">
        <v>1</v>
      </c>
      <c r="F50">
        <v>1</v>
      </c>
      <c r="G50">
        <v>14</v>
      </c>
      <c r="H50">
        <v>7</v>
      </c>
      <c r="U50">
        <v>14</v>
      </c>
      <c r="V50">
        <v>14</v>
      </c>
      <c r="W50">
        <v>1</v>
      </c>
      <c r="X50">
        <v>1</v>
      </c>
      <c r="Y50">
        <v>16</v>
      </c>
      <c r="Z50">
        <v>-2</v>
      </c>
      <c r="AA50">
        <v>0</v>
      </c>
    </row>
    <row r="51" spans="1:27" x14ac:dyDescent="0.3">
      <c r="A51">
        <v>15</v>
      </c>
      <c r="B51">
        <v>1</v>
      </c>
      <c r="C51">
        <v>9</v>
      </c>
      <c r="E51">
        <v>1</v>
      </c>
      <c r="F51">
        <v>2</v>
      </c>
      <c r="G51">
        <v>1</v>
      </c>
      <c r="H51">
        <v>1</v>
      </c>
      <c r="U51">
        <v>15</v>
      </c>
      <c r="V51">
        <v>15</v>
      </c>
      <c r="W51">
        <v>1</v>
      </c>
      <c r="X51">
        <v>1</v>
      </c>
      <c r="Y51">
        <v>16</v>
      </c>
      <c r="Z51">
        <v>-1</v>
      </c>
      <c r="AA51">
        <v>0</v>
      </c>
    </row>
    <row r="52" spans="1:27" x14ac:dyDescent="0.3">
      <c r="A52">
        <v>16</v>
      </c>
      <c r="B52">
        <v>1</v>
      </c>
      <c r="C52">
        <v>10</v>
      </c>
      <c r="E52">
        <v>1</v>
      </c>
      <c r="F52">
        <v>2</v>
      </c>
      <c r="G52">
        <v>2</v>
      </c>
      <c r="H52">
        <v>1</v>
      </c>
      <c r="U52">
        <v>16</v>
      </c>
      <c r="V52">
        <v>16</v>
      </c>
      <c r="W52">
        <v>1</v>
      </c>
      <c r="X52">
        <v>1</v>
      </c>
      <c r="Y52">
        <v>16</v>
      </c>
      <c r="Z52">
        <v>1</v>
      </c>
      <c r="AA52">
        <v>10500000</v>
      </c>
    </row>
    <row r="53" spans="1:27" x14ac:dyDescent="0.3">
      <c r="A53">
        <v>17</v>
      </c>
      <c r="B53">
        <v>1</v>
      </c>
      <c r="C53">
        <v>10</v>
      </c>
      <c r="E53">
        <v>1</v>
      </c>
      <c r="F53">
        <v>2</v>
      </c>
      <c r="G53">
        <v>3</v>
      </c>
      <c r="H53">
        <v>1</v>
      </c>
      <c r="U53">
        <v>17</v>
      </c>
      <c r="V53">
        <v>17</v>
      </c>
      <c r="W53">
        <v>1</v>
      </c>
      <c r="X53">
        <v>1</v>
      </c>
      <c r="Y53">
        <v>17</v>
      </c>
      <c r="Z53">
        <v>-2</v>
      </c>
      <c r="AA53">
        <v>0</v>
      </c>
    </row>
    <row r="54" spans="1:27" x14ac:dyDescent="0.3">
      <c r="A54">
        <v>18</v>
      </c>
      <c r="B54">
        <v>1</v>
      </c>
      <c r="C54">
        <v>11</v>
      </c>
      <c r="E54">
        <v>1</v>
      </c>
      <c r="F54">
        <v>2</v>
      </c>
      <c r="G54">
        <v>4</v>
      </c>
      <c r="H54">
        <v>1</v>
      </c>
      <c r="U54">
        <v>18</v>
      </c>
      <c r="V54">
        <v>18</v>
      </c>
      <c r="W54">
        <v>1</v>
      </c>
      <c r="X54">
        <v>1</v>
      </c>
      <c r="Y54">
        <v>17</v>
      </c>
      <c r="Z54">
        <v>-1</v>
      </c>
      <c r="AA54">
        <v>0</v>
      </c>
    </row>
    <row r="55" spans="1:27" x14ac:dyDescent="0.3">
      <c r="A55">
        <v>19</v>
      </c>
      <c r="B55">
        <v>1</v>
      </c>
      <c r="C55">
        <v>11</v>
      </c>
      <c r="E55">
        <v>1</v>
      </c>
      <c r="F55">
        <v>2</v>
      </c>
      <c r="G55">
        <v>5</v>
      </c>
      <c r="H55">
        <v>1</v>
      </c>
      <c r="U55">
        <v>19</v>
      </c>
      <c r="V55">
        <v>19</v>
      </c>
      <c r="W55">
        <v>1</v>
      </c>
      <c r="X55">
        <v>1</v>
      </c>
      <c r="Y55">
        <v>17</v>
      </c>
      <c r="Z55">
        <v>1</v>
      </c>
      <c r="AA55">
        <v>4500000</v>
      </c>
    </row>
    <row r="56" spans="1:27" x14ac:dyDescent="0.3">
      <c r="A56">
        <v>20</v>
      </c>
      <c r="B56">
        <v>1</v>
      </c>
      <c r="C56">
        <v>12</v>
      </c>
      <c r="E56">
        <v>1</v>
      </c>
      <c r="F56">
        <v>2</v>
      </c>
      <c r="G56">
        <v>6</v>
      </c>
      <c r="H56">
        <v>1</v>
      </c>
      <c r="U56">
        <v>20</v>
      </c>
      <c r="V56">
        <v>20</v>
      </c>
      <c r="W56">
        <v>1</v>
      </c>
      <c r="X56">
        <v>1</v>
      </c>
      <c r="Y56">
        <v>18</v>
      </c>
      <c r="Z56">
        <v>-2</v>
      </c>
      <c r="AA56">
        <v>0</v>
      </c>
    </row>
    <row r="57" spans="1:27" x14ac:dyDescent="0.3">
      <c r="A57">
        <v>21</v>
      </c>
      <c r="B57">
        <v>1</v>
      </c>
      <c r="C57">
        <v>12</v>
      </c>
      <c r="E57">
        <v>1</v>
      </c>
      <c r="F57">
        <v>2</v>
      </c>
      <c r="G57">
        <v>7</v>
      </c>
      <c r="H57">
        <v>1</v>
      </c>
      <c r="U57">
        <v>21</v>
      </c>
      <c r="V57">
        <v>21</v>
      </c>
      <c r="W57">
        <v>1</v>
      </c>
      <c r="X57">
        <v>1</v>
      </c>
      <c r="Y57">
        <v>18</v>
      </c>
      <c r="Z57">
        <v>-1</v>
      </c>
      <c r="AA57">
        <v>0</v>
      </c>
    </row>
    <row r="58" spans="1:27" x14ac:dyDescent="0.3">
      <c r="A58">
        <v>22</v>
      </c>
      <c r="B58">
        <v>1</v>
      </c>
      <c r="C58">
        <v>13</v>
      </c>
      <c r="E58">
        <v>1</v>
      </c>
      <c r="F58">
        <v>2</v>
      </c>
      <c r="G58">
        <v>8</v>
      </c>
      <c r="H58">
        <v>1</v>
      </c>
      <c r="U58">
        <v>22</v>
      </c>
      <c r="V58">
        <v>22</v>
      </c>
      <c r="W58">
        <v>1</v>
      </c>
      <c r="X58">
        <v>1</v>
      </c>
      <c r="Y58">
        <v>18</v>
      </c>
      <c r="Z58">
        <v>1</v>
      </c>
      <c r="AA58">
        <v>278788</v>
      </c>
    </row>
    <row r="59" spans="1:27" x14ac:dyDescent="0.3">
      <c r="A59">
        <v>23</v>
      </c>
      <c r="B59">
        <v>1</v>
      </c>
      <c r="C59">
        <v>13</v>
      </c>
      <c r="E59">
        <v>1</v>
      </c>
      <c r="F59">
        <v>2</v>
      </c>
      <c r="G59">
        <v>9</v>
      </c>
      <c r="H59">
        <v>1</v>
      </c>
      <c r="U59">
        <v>23</v>
      </c>
      <c r="V59">
        <v>23</v>
      </c>
      <c r="W59">
        <v>1</v>
      </c>
      <c r="X59">
        <v>1</v>
      </c>
      <c r="Y59">
        <v>19</v>
      </c>
      <c r="Z59">
        <v>-2</v>
      </c>
      <c r="AA59">
        <v>0</v>
      </c>
    </row>
    <row r="60" spans="1:27" x14ac:dyDescent="0.3">
      <c r="A60">
        <v>24</v>
      </c>
      <c r="B60">
        <v>1</v>
      </c>
      <c r="C60">
        <v>13</v>
      </c>
      <c r="E60">
        <v>1</v>
      </c>
      <c r="F60">
        <v>2</v>
      </c>
      <c r="G60">
        <v>10</v>
      </c>
      <c r="H60">
        <v>1</v>
      </c>
      <c r="U60">
        <v>24</v>
      </c>
      <c r="V60">
        <v>24</v>
      </c>
      <c r="W60">
        <v>1</v>
      </c>
      <c r="X60">
        <v>1</v>
      </c>
      <c r="Y60">
        <v>19</v>
      </c>
      <c r="Z60">
        <v>-1</v>
      </c>
      <c r="AA60">
        <v>0</v>
      </c>
    </row>
    <row r="61" spans="1:27" x14ac:dyDescent="0.3">
      <c r="A61">
        <v>25</v>
      </c>
      <c r="B61">
        <v>1</v>
      </c>
      <c r="C61">
        <v>14</v>
      </c>
      <c r="E61">
        <v>1</v>
      </c>
      <c r="F61">
        <v>2</v>
      </c>
      <c r="G61">
        <v>11</v>
      </c>
      <c r="H61">
        <v>1</v>
      </c>
      <c r="U61">
        <v>25</v>
      </c>
      <c r="V61">
        <v>25</v>
      </c>
      <c r="W61">
        <v>1</v>
      </c>
      <c r="X61">
        <v>1</v>
      </c>
      <c r="Y61">
        <v>19</v>
      </c>
      <c r="Z61">
        <v>1</v>
      </c>
      <c r="AA61">
        <v>100000</v>
      </c>
    </row>
    <row r="62" spans="1:27" x14ac:dyDescent="0.3">
      <c r="A62">
        <v>26</v>
      </c>
      <c r="B62">
        <v>1</v>
      </c>
      <c r="C62">
        <v>14</v>
      </c>
      <c r="E62">
        <v>1</v>
      </c>
      <c r="F62">
        <v>2</v>
      </c>
      <c r="G62">
        <v>12</v>
      </c>
      <c r="H62">
        <v>1</v>
      </c>
      <c r="U62">
        <v>26</v>
      </c>
      <c r="V62">
        <v>26</v>
      </c>
      <c r="W62">
        <v>1</v>
      </c>
      <c r="X62">
        <v>1</v>
      </c>
      <c r="Y62">
        <v>20</v>
      </c>
      <c r="Z62">
        <v>-2</v>
      </c>
      <c r="AA62">
        <v>0</v>
      </c>
    </row>
    <row r="63" spans="1:27" x14ac:dyDescent="0.3">
      <c r="A63">
        <v>27</v>
      </c>
      <c r="B63">
        <v>1</v>
      </c>
      <c r="C63">
        <v>14</v>
      </c>
      <c r="E63">
        <v>1</v>
      </c>
      <c r="F63">
        <v>2</v>
      </c>
      <c r="G63">
        <v>13</v>
      </c>
      <c r="H63">
        <v>8</v>
      </c>
      <c r="U63">
        <v>27</v>
      </c>
      <c r="V63">
        <v>27</v>
      </c>
      <c r="W63">
        <v>1</v>
      </c>
      <c r="X63">
        <v>1</v>
      </c>
      <c r="Y63">
        <v>20</v>
      </c>
      <c r="Z63">
        <v>-1</v>
      </c>
      <c r="AA63">
        <v>0</v>
      </c>
    </row>
    <row r="64" spans="1:27" x14ac:dyDescent="0.3">
      <c r="A64">
        <v>1</v>
      </c>
      <c r="B64">
        <v>2</v>
      </c>
      <c r="C64">
        <v>1</v>
      </c>
      <c r="E64">
        <v>1</v>
      </c>
      <c r="F64">
        <v>2</v>
      </c>
      <c r="G64">
        <v>14</v>
      </c>
      <c r="H64">
        <v>9</v>
      </c>
      <c r="X64">
        <v>1</v>
      </c>
      <c r="Y64">
        <v>20</v>
      </c>
      <c r="Z64">
        <v>1</v>
      </c>
      <c r="AA64">
        <v>7500000</v>
      </c>
    </row>
    <row r="65" spans="1:27" x14ac:dyDescent="0.3">
      <c r="A65">
        <v>2</v>
      </c>
      <c r="B65">
        <v>2</v>
      </c>
      <c r="C65">
        <v>2</v>
      </c>
      <c r="E65">
        <v>1</v>
      </c>
      <c r="F65">
        <v>3</v>
      </c>
      <c r="G65">
        <v>1</v>
      </c>
      <c r="H65">
        <v>10</v>
      </c>
      <c r="X65">
        <v>1</v>
      </c>
      <c r="Y65">
        <v>21</v>
      </c>
      <c r="Z65">
        <v>-2</v>
      </c>
      <c r="AA65">
        <v>0</v>
      </c>
    </row>
    <row r="66" spans="1:27" x14ac:dyDescent="0.3">
      <c r="A66">
        <v>3</v>
      </c>
      <c r="B66">
        <v>2</v>
      </c>
      <c r="C66">
        <v>3</v>
      </c>
      <c r="E66">
        <v>1</v>
      </c>
      <c r="F66">
        <v>3</v>
      </c>
      <c r="G66">
        <v>2</v>
      </c>
      <c r="H66">
        <v>11</v>
      </c>
      <c r="X66">
        <v>1</v>
      </c>
      <c r="Y66">
        <v>21</v>
      </c>
      <c r="Z66">
        <v>-1</v>
      </c>
      <c r="AA66">
        <v>0</v>
      </c>
    </row>
    <row r="67" spans="1:27" x14ac:dyDescent="0.3">
      <c r="A67">
        <v>4</v>
      </c>
      <c r="B67">
        <v>2</v>
      </c>
      <c r="C67">
        <v>4</v>
      </c>
      <c r="E67">
        <v>1</v>
      </c>
      <c r="F67">
        <v>3</v>
      </c>
      <c r="G67">
        <v>3</v>
      </c>
      <c r="H67">
        <v>11</v>
      </c>
      <c r="X67">
        <v>1</v>
      </c>
      <c r="Y67">
        <v>21</v>
      </c>
      <c r="Z67">
        <v>1</v>
      </c>
      <c r="AA67">
        <v>3000000</v>
      </c>
    </row>
    <row r="68" spans="1:27" x14ac:dyDescent="0.3">
      <c r="A68">
        <v>5</v>
      </c>
      <c r="B68">
        <v>2</v>
      </c>
      <c r="C68">
        <v>5</v>
      </c>
      <c r="X68">
        <v>1</v>
      </c>
      <c r="Y68">
        <v>22</v>
      </c>
      <c r="Z68">
        <v>-2</v>
      </c>
      <c r="AA68">
        <v>0</v>
      </c>
    </row>
    <row r="69" spans="1:27" x14ac:dyDescent="0.3">
      <c r="A69">
        <v>6</v>
      </c>
      <c r="B69">
        <v>2</v>
      </c>
      <c r="C69">
        <v>6</v>
      </c>
      <c r="X69">
        <v>1</v>
      </c>
      <c r="Y69">
        <v>22</v>
      </c>
      <c r="Z69">
        <v>-1</v>
      </c>
      <c r="AA69">
        <v>0</v>
      </c>
    </row>
    <row r="70" spans="1:27" x14ac:dyDescent="0.3">
      <c r="A70">
        <v>7</v>
      </c>
      <c r="B70">
        <v>2</v>
      </c>
      <c r="C70">
        <v>7</v>
      </c>
      <c r="X70">
        <v>1</v>
      </c>
      <c r="Y70">
        <v>22</v>
      </c>
      <c r="Z70">
        <v>1</v>
      </c>
      <c r="AA70">
        <v>30000000</v>
      </c>
    </row>
    <row r="71" spans="1:27" x14ac:dyDescent="0.3">
      <c r="A71">
        <v>8</v>
      </c>
      <c r="B71">
        <v>2</v>
      </c>
      <c r="C71">
        <v>8</v>
      </c>
      <c r="X71">
        <v>1</v>
      </c>
      <c r="Y71">
        <v>23</v>
      </c>
      <c r="Z71">
        <v>-2</v>
      </c>
      <c r="AA71">
        <v>0</v>
      </c>
    </row>
    <row r="72" spans="1:27" x14ac:dyDescent="0.3">
      <c r="A72">
        <v>9</v>
      </c>
      <c r="B72">
        <v>2</v>
      </c>
      <c r="C72">
        <v>9</v>
      </c>
      <c r="X72">
        <v>1</v>
      </c>
      <c r="Y72">
        <v>23</v>
      </c>
      <c r="Z72">
        <v>-1</v>
      </c>
      <c r="AA72">
        <v>0</v>
      </c>
    </row>
    <row r="73" spans="1:27" x14ac:dyDescent="0.3">
      <c r="A73">
        <v>10</v>
      </c>
      <c r="B73">
        <v>2</v>
      </c>
      <c r="C73">
        <v>10</v>
      </c>
      <c r="X73">
        <v>1</v>
      </c>
      <c r="Y73">
        <v>23</v>
      </c>
      <c r="Z73">
        <v>1</v>
      </c>
      <c r="AA73">
        <v>7500000</v>
      </c>
    </row>
    <row r="74" spans="1:27" x14ac:dyDescent="0.3">
      <c r="A74">
        <v>11</v>
      </c>
      <c r="B74">
        <v>2</v>
      </c>
      <c r="C74">
        <v>11</v>
      </c>
      <c r="X74">
        <v>1</v>
      </c>
      <c r="Y74">
        <v>24</v>
      </c>
      <c r="Z74">
        <v>-2</v>
      </c>
      <c r="AA74">
        <v>0</v>
      </c>
    </row>
    <row r="75" spans="1:27" x14ac:dyDescent="0.3">
      <c r="A75">
        <v>12</v>
      </c>
      <c r="B75">
        <v>2</v>
      </c>
      <c r="C75">
        <v>12</v>
      </c>
      <c r="X75">
        <v>1</v>
      </c>
      <c r="Y75">
        <v>24</v>
      </c>
      <c r="Z75">
        <v>-1</v>
      </c>
      <c r="AA75">
        <v>0</v>
      </c>
    </row>
    <row r="76" spans="1:27" x14ac:dyDescent="0.3">
      <c r="A76">
        <v>13</v>
      </c>
      <c r="B76">
        <v>2</v>
      </c>
      <c r="C76">
        <v>13</v>
      </c>
      <c r="X76">
        <v>1</v>
      </c>
      <c r="Y76">
        <v>24</v>
      </c>
      <c r="Z76">
        <v>1</v>
      </c>
      <c r="AA76">
        <v>2500000</v>
      </c>
    </row>
    <row r="77" spans="1:27" x14ac:dyDescent="0.3">
      <c r="A77">
        <v>14</v>
      </c>
      <c r="B77">
        <v>2</v>
      </c>
      <c r="C77">
        <v>14</v>
      </c>
      <c r="X77">
        <v>1</v>
      </c>
      <c r="Y77">
        <v>25</v>
      </c>
      <c r="Z77">
        <v>-2</v>
      </c>
      <c r="AA77">
        <v>0</v>
      </c>
    </row>
    <row r="78" spans="1:27" x14ac:dyDescent="0.3">
      <c r="A78">
        <v>1</v>
      </c>
      <c r="B78">
        <v>3</v>
      </c>
      <c r="C78">
        <v>1</v>
      </c>
      <c r="X78">
        <v>1</v>
      </c>
      <c r="Y78">
        <v>25</v>
      </c>
      <c r="Z78">
        <v>-1</v>
      </c>
      <c r="AA78">
        <v>0</v>
      </c>
    </row>
    <row r="79" spans="1:27" x14ac:dyDescent="0.3">
      <c r="A79">
        <v>2</v>
      </c>
      <c r="B79">
        <v>3</v>
      </c>
      <c r="C79">
        <v>1</v>
      </c>
      <c r="X79">
        <v>1</v>
      </c>
      <c r="Y79">
        <v>25</v>
      </c>
      <c r="Z79">
        <v>1</v>
      </c>
      <c r="AA79">
        <v>10000000</v>
      </c>
    </row>
    <row r="80" spans="1:27" x14ac:dyDescent="0.3">
      <c r="A80">
        <v>3</v>
      </c>
      <c r="B80">
        <v>3</v>
      </c>
      <c r="C80">
        <v>1</v>
      </c>
      <c r="X80">
        <v>1</v>
      </c>
      <c r="Y80">
        <v>26</v>
      </c>
      <c r="Z80">
        <v>-2</v>
      </c>
      <c r="AA80">
        <v>0</v>
      </c>
    </row>
    <row r="81" spans="1:27" x14ac:dyDescent="0.3">
      <c r="A81">
        <v>4</v>
      </c>
      <c r="B81">
        <v>3</v>
      </c>
      <c r="C81">
        <v>1</v>
      </c>
      <c r="X81">
        <v>1</v>
      </c>
      <c r="Y81">
        <v>26</v>
      </c>
      <c r="Z81">
        <v>-1</v>
      </c>
      <c r="AA81">
        <v>0</v>
      </c>
    </row>
    <row r="82" spans="1:27" x14ac:dyDescent="0.3">
      <c r="A82">
        <v>5</v>
      </c>
      <c r="B82">
        <v>3</v>
      </c>
      <c r="C82">
        <v>1</v>
      </c>
      <c r="X82">
        <v>1</v>
      </c>
      <c r="Y82">
        <v>26</v>
      </c>
      <c r="Z82">
        <v>1</v>
      </c>
      <c r="AA82">
        <v>5000000</v>
      </c>
    </row>
    <row r="83" spans="1:27" x14ac:dyDescent="0.3">
      <c r="A83">
        <v>6</v>
      </c>
      <c r="B83">
        <v>3</v>
      </c>
      <c r="C83">
        <v>1</v>
      </c>
      <c r="X83">
        <v>1</v>
      </c>
      <c r="Y83">
        <v>27</v>
      </c>
      <c r="Z83">
        <v>-2</v>
      </c>
      <c r="AA83">
        <v>0</v>
      </c>
    </row>
    <row r="84" spans="1:27" x14ac:dyDescent="0.3">
      <c r="A84">
        <v>7</v>
      </c>
      <c r="B84">
        <v>3</v>
      </c>
      <c r="C84">
        <v>1</v>
      </c>
      <c r="X84">
        <v>1</v>
      </c>
      <c r="Y84">
        <v>27</v>
      </c>
      <c r="Z84">
        <v>-1</v>
      </c>
      <c r="AA84">
        <v>0</v>
      </c>
    </row>
    <row r="85" spans="1:27" x14ac:dyDescent="0.3">
      <c r="A85">
        <v>8</v>
      </c>
      <c r="B85">
        <v>3</v>
      </c>
      <c r="C85">
        <v>1</v>
      </c>
      <c r="X85">
        <v>1</v>
      </c>
      <c r="Y85">
        <v>27</v>
      </c>
      <c r="Z85">
        <v>1</v>
      </c>
      <c r="AA85">
        <v>1000000</v>
      </c>
    </row>
    <row r="86" spans="1:27" x14ac:dyDescent="0.3">
      <c r="A86">
        <v>9</v>
      </c>
      <c r="B86">
        <v>3</v>
      </c>
      <c r="C86">
        <v>2</v>
      </c>
    </row>
    <row r="87" spans="1:27" x14ac:dyDescent="0.3">
      <c r="A87">
        <v>10</v>
      </c>
      <c r="B87">
        <v>3</v>
      </c>
      <c r="C87">
        <v>2</v>
      </c>
    </row>
    <row r="88" spans="1:27" x14ac:dyDescent="0.3">
      <c r="A88">
        <v>11</v>
      </c>
      <c r="B88">
        <v>3</v>
      </c>
      <c r="C88">
        <v>2</v>
      </c>
    </row>
    <row r="89" spans="1:27" x14ac:dyDescent="0.3">
      <c r="A89">
        <v>12</v>
      </c>
      <c r="B89">
        <v>3</v>
      </c>
      <c r="C89">
        <v>2</v>
      </c>
    </row>
    <row r="90" spans="1:27" x14ac:dyDescent="0.3">
      <c r="A90">
        <v>13</v>
      </c>
      <c r="B90">
        <v>3</v>
      </c>
      <c r="C90">
        <v>3</v>
      </c>
    </row>
    <row r="91" spans="1:27" x14ac:dyDescent="0.3">
      <c r="A91">
        <v>14</v>
      </c>
      <c r="B91">
        <v>3</v>
      </c>
      <c r="C91">
        <v>3</v>
      </c>
    </row>
    <row r="96" spans="1:27" x14ac:dyDescent="0.3">
      <c r="A96" s="1" t="s">
        <v>130</v>
      </c>
    </row>
    <row r="97" spans="1:23" x14ac:dyDescent="0.3">
      <c r="A97" s="1"/>
    </row>
    <row r="98" spans="1:23" x14ac:dyDescent="0.3">
      <c r="A98" t="s">
        <v>118</v>
      </c>
      <c r="E98" t="s">
        <v>122</v>
      </c>
      <c r="J98" t="s">
        <v>127</v>
      </c>
      <c r="U98" t="s">
        <v>128</v>
      </c>
    </row>
    <row r="99" spans="1:23" x14ac:dyDescent="0.3">
      <c r="A99" t="s">
        <v>119</v>
      </c>
      <c r="B99" t="s">
        <v>120</v>
      </c>
      <c r="C99" t="s">
        <v>121</v>
      </c>
      <c r="E99" t="s">
        <v>123</v>
      </c>
      <c r="F99" t="s">
        <v>120</v>
      </c>
      <c r="G99" t="s">
        <v>124</v>
      </c>
      <c r="H99" t="s">
        <v>125</v>
      </c>
      <c r="J99" t="s">
        <v>136</v>
      </c>
      <c r="K99" t="s">
        <v>126</v>
      </c>
      <c r="L99" t="s">
        <v>137</v>
      </c>
      <c r="M99" t="s">
        <v>138</v>
      </c>
      <c r="N99" t="s">
        <v>139</v>
      </c>
      <c r="O99" t="s">
        <v>140</v>
      </c>
      <c r="P99" t="s">
        <v>141</v>
      </c>
      <c r="Q99" t="s">
        <v>142</v>
      </c>
      <c r="R99" t="s">
        <v>143</v>
      </c>
      <c r="S99" t="s">
        <v>144</v>
      </c>
      <c r="U99" t="s">
        <v>129</v>
      </c>
      <c r="V99" t="s">
        <v>124</v>
      </c>
      <c r="W99" t="s">
        <v>123</v>
      </c>
    </row>
    <row r="100" spans="1:23" x14ac:dyDescent="0.3">
      <c r="A100">
        <v>1</v>
      </c>
      <c r="B100">
        <v>1</v>
      </c>
      <c r="C100">
        <v>1</v>
      </c>
      <c r="E100">
        <v>1</v>
      </c>
      <c r="F100">
        <v>1</v>
      </c>
      <c r="G100">
        <v>1</v>
      </c>
      <c r="H100">
        <v>1</v>
      </c>
      <c r="J100">
        <v>1</v>
      </c>
      <c r="K100">
        <v>2</v>
      </c>
      <c r="L100">
        <v>0</v>
      </c>
      <c r="M100">
        <v>0</v>
      </c>
      <c r="N100">
        <v>0</v>
      </c>
      <c r="O100">
        <v>20000000</v>
      </c>
      <c r="P100">
        <v>50000000</v>
      </c>
      <c r="Q100">
        <v>1</v>
      </c>
      <c r="R100">
        <v>0</v>
      </c>
      <c r="S100">
        <v>0</v>
      </c>
      <c r="U100">
        <v>1</v>
      </c>
      <c r="V100">
        <v>1</v>
      </c>
      <c r="W100">
        <v>1</v>
      </c>
    </row>
    <row r="101" spans="1:23" x14ac:dyDescent="0.3">
      <c r="A101">
        <v>2</v>
      </c>
      <c r="B101">
        <v>1</v>
      </c>
      <c r="C101">
        <v>1</v>
      </c>
      <c r="E101">
        <v>1</v>
      </c>
      <c r="F101">
        <v>1</v>
      </c>
      <c r="G101">
        <v>2</v>
      </c>
      <c r="H101">
        <v>2</v>
      </c>
      <c r="J101">
        <v>2</v>
      </c>
      <c r="K101">
        <v>2</v>
      </c>
      <c r="L101">
        <v>0</v>
      </c>
      <c r="M101">
        <v>0</v>
      </c>
      <c r="N101">
        <v>0</v>
      </c>
      <c r="O101">
        <v>20000000</v>
      </c>
      <c r="P101">
        <v>50000000</v>
      </c>
      <c r="Q101">
        <v>1</v>
      </c>
      <c r="R101">
        <v>0</v>
      </c>
      <c r="S101">
        <v>0</v>
      </c>
      <c r="U101">
        <v>2</v>
      </c>
      <c r="V101">
        <v>2</v>
      </c>
      <c r="W101">
        <v>1</v>
      </c>
    </row>
    <row r="102" spans="1:23" x14ac:dyDescent="0.3">
      <c r="A102">
        <v>3</v>
      </c>
      <c r="B102">
        <v>1</v>
      </c>
      <c r="C102">
        <v>1</v>
      </c>
      <c r="E102">
        <v>1</v>
      </c>
      <c r="F102">
        <v>1</v>
      </c>
      <c r="G102">
        <v>3</v>
      </c>
      <c r="H102">
        <v>3</v>
      </c>
      <c r="J102">
        <v>3</v>
      </c>
      <c r="K102">
        <v>2</v>
      </c>
      <c r="L102">
        <v>0</v>
      </c>
      <c r="M102">
        <v>0</v>
      </c>
      <c r="N102">
        <v>0</v>
      </c>
      <c r="O102">
        <v>20000000</v>
      </c>
      <c r="P102">
        <v>31411112</v>
      </c>
      <c r="Q102">
        <v>1</v>
      </c>
      <c r="R102">
        <v>0</v>
      </c>
      <c r="S102">
        <v>0</v>
      </c>
      <c r="U102">
        <v>3</v>
      </c>
      <c r="V102">
        <v>3</v>
      </c>
      <c r="W102">
        <v>1</v>
      </c>
    </row>
    <row r="103" spans="1:23" x14ac:dyDescent="0.3">
      <c r="A103">
        <v>4</v>
      </c>
      <c r="B103">
        <v>1</v>
      </c>
      <c r="C103">
        <v>2</v>
      </c>
      <c r="E103">
        <v>1</v>
      </c>
      <c r="F103">
        <v>1</v>
      </c>
      <c r="G103">
        <v>4</v>
      </c>
      <c r="H103">
        <v>4</v>
      </c>
      <c r="J103">
        <v>4</v>
      </c>
      <c r="K103">
        <v>14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U103">
        <v>4</v>
      </c>
      <c r="V103">
        <v>4</v>
      </c>
      <c r="W103">
        <v>1</v>
      </c>
    </row>
    <row r="104" spans="1:23" x14ac:dyDescent="0.3">
      <c r="A104">
        <v>5</v>
      </c>
      <c r="B104">
        <v>1</v>
      </c>
      <c r="C104">
        <v>2</v>
      </c>
      <c r="E104">
        <v>1</v>
      </c>
      <c r="F104">
        <v>1</v>
      </c>
      <c r="G104">
        <v>5</v>
      </c>
      <c r="H104">
        <v>5</v>
      </c>
      <c r="J104">
        <v>5</v>
      </c>
      <c r="K104">
        <v>2</v>
      </c>
      <c r="L104">
        <v>0</v>
      </c>
      <c r="M104">
        <v>0</v>
      </c>
      <c r="N104">
        <v>0</v>
      </c>
      <c r="O104">
        <v>75000000</v>
      </c>
      <c r="P104">
        <v>25000000</v>
      </c>
      <c r="Q104">
        <v>1</v>
      </c>
      <c r="R104">
        <v>0</v>
      </c>
      <c r="S104">
        <v>0</v>
      </c>
      <c r="U104">
        <v>5</v>
      </c>
      <c r="V104">
        <v>5</v>
      </c>
      <c r="W104">
        <v>1</v>
      </c>
    </row>
    <row r="105" spans="1:23" x14ac:dyDescent="0.3">
      <c r="A105">
        <v>6</v>
      </c>
      <c r="B105">
        <v>1</v>
      </c>
      <c r="C105">
        <v>2</v>
      </c>
      <c r="E105">
        <v>1</v>
      </c>
      <c r="F105">
        <v>1</v>
      </c>
      <c r="G105">
        <v>6</v>
      </c>
      <c r="H105">
        <v>4</v>
      </c>
      <c r="J105">
        <v>6</v>
      </c>
      <c r="K105">
        <v>2</v>
      </c>
      <c r="L105">
        <v>0</v>
      </c>
      <c r="M105">
        <v>0</v>
      </c>
      <c r="N105">
        <v>0</v>
      </c>
      <c r="O105">
        <v>575000</v>
      </c>
      <c r="P105">
        <v>175000</v>
      </c>
      <c r="Q105">
        <v>1</v>
      </c>
      <c r="R105">
        <v>0</v>
      </c>
      <c r="S105">
        <v>0</v>
      </c>
      <c r="U105">
        <v>6</v>
      </c>
      <c r="V105">
        <v>6</v>
      </c>
      <c r="W105">
        <v>1</v>
      </c>
    </row>
    <row r="106" spans="1:23" x14ac:dyDescent="0.3">
      <c r="A106">
        <v>7</v>
      </c>
      <c r="B106">
        <v>1</v>
      </c>
      <c r="C106">
        <v>3</v>
      </c>
      <c r="E106">
        <v>1</v>
      </c>
      <c r="F106">
        <v>1</v>
      </c>
      <c r="G106">
        <v>7</v>
      </c>
      <c r="H106">
        <v>6</v>
      </c>
      <c r="J106">
        <v>7</v>
      </c>
      <c r="K106">
        <v>2</v>
      </c>
      <c r="L106">
        <v>0</v>
      </c>
      <c r="M106">
        <v>0</v>
      </c>
      <c r="N106">
        <v>0</v>
      </c>
      <c r="O106">
        <v>15000000</v>
      </c>
      <c r="P106">
        <v>5000000</v>
      </c>
      <c r="Q106">
        <v>1</v>
      </c>
      <c r="R106">
        <v>0</v>
      </c>
      <c r="S106">
        <v>0</v>
      </c>
      <c r="U106">
        <v>7</v>
      </c>
      <c r="V106">
        <v>7</v>
      </c>
      <c r="W106">
        <v>1</v>
      </c>
    </row>
    <row r="107" spans="1:23" x14ac:dyDescent="0.3">
      <c r="A107">
        <v>8</v>
      </c>
      <c r="B107">
        <v>1</v>
      </c>
      <c r="C107">
        <v>3</v>
      </c>
      <c r="E107">
        <v>1</v>
      </c>
      <c r="F107">
        <v>1</v>
      </c>
      <c r="G107">
        <v>8</v>
      </c>
      <c r="H107">
        <v>7</v>
      </c>
      <c r="U107">
        <v>8</v>
      </c>
      <c r="V107">
        <v>8</v>
      </c>
      <c r="W107">
        <v>1</v>
      </c>
    </row>
    <row r="108" spans="1:23" x14ac:dyDescent="0.3">
      <c r="A108">
        <v>9</v>
      </c>
      <c r="B108">
        <v>1</v>
      </c>
      <c r="C108">
        <v>3</v>
      </c>
      <c r="E108">
        <v>1</v>
      </c>
      <c r="F108">
        <v>1</v>
      </c>
      <c r="G108">
        <v>9</v>
      </c>
      <c r="H108">
        <v>4</v>
      </c>
      <c r="U108">
        <v>9</v>
      </c>
      <c r="V108">
        <v>9</v>
      </c>
      <c r="W108">
        <v>1</v>
      </c>
    </row>
    <row r="109" spans="1:23" x14ac:dyDescent="0.3">
      <c r="A109">
        <v>10</v>
      </c>
      <c r="B109">
        <v>1</v>
      </c>
      <c r="C109">
        <v>4</v>
      </c>
      <c r="E109">
        <v>1</v>
      </c>
      <c r="F109">
        <v>1</v>
      </c>
      <c r="G109">
        <v>10</v>
      </c>
      <c r="H109">
        <v>4</v>
      </c>
      <c r="U109">
        <v>10</v>
      </c>
      <c r="V109">
        <v>10</v>
      </c>
      <c r="W109">
        <v>1</v>
      </c>
    </row>
    <row r="110" spans="1:23" x14ac:dyDescent="0.3">
      <c r="A110">
        <v>11</v>
      </c>
      <c r="B110">
        <v>1</v>
      </c>
      <c r="C110">
        <v>4</v>
      </c>
    </row>
    <row r="111" spans="1:23" x14ac:dyDescent="0.3">
      <c r="A111">
        <v>12</v>
      </c>
      <c r="B111">
        <v>1</v>
      </c>
      <c r="C111">
        <v>4</v>
      </c>
    </row>
    <row r="112" spans="1:23" x14ac:dyDescent="0.3">
      <c r="A112">
        <v>13</v>
      </c>
      <c r="B112">
        <v>1</v>
      </c>
      <c r="C112">
        <v>5</v>
      </c>
    </row>
    <row r="113" spans="1:3" x14ac:dyDescent="0.3">
      <c r="A113">
        <v>14</v>
      </c>
      <c r="B113">
        <v>1</v>
      </c>
      <c r="C113">
        <v>5</v>
      </c>
    </row>
    <row r="114" spans="1:3" x14ac:dyDescent="0.3">
      <c r="A114">
        <v>15</v>
      </c>
      <c r="B114">
        <v>1</v>
      </c>
      <c r="C114">
        <v>5</v>
      </c>
    </row>
    <row r="115" spans="1:3" x14ac:dyDescent="0.3">
      <c r="A115">
        <v>16</v>
      </c>
      <c r="B115">
        <v>1</v>
      </c>
      <c r="C115">
        <v>6</v>
      </c>
    </row>
    <row r="116" spans="1:3" x14ac:dyDescent="0.3">
      <c r="A116">
        <v>17</v>
      </c>
      <c r="B116">
        <v>1</v>
      </c>
      <c r="C116">
        <v>6</v>
      </c>
    </row>
    <row r="117" spans="1:3" x14ac:dyDescent="0.3">
      <c r="A117">
        <v>18</v>
      </c>
      <c r="B117">
        <v>1</v>
      </c>
      <c r="C117">
        <v>7</v>
      </c>
    </row>
    <row r="118" spans="1:3" x14ac:dyDescent="0.3">
      <c r="A118">
        <v>19</v>
      </c>
      <c r="B118">
        <v>1</v>
      </c>
      <c r="C118">
        <v>7</v>
      </c>
    </row>
    <row r="119" spans="1:3" x14ac:dyDescent="0.3">
      <c r="A119">
        <v>20</v>
      </c>
      <c r="B119">
        <v>1</v>
      </c>
      <c r="C119">
        <v>8</v>
      </c>
    </row>
    <row r="120" spans="1:3" x14ac:dyDescent="0.3">
      <c r="A120">
        <v>21</v>
      </c>
      <c r="B120">
        <v>1</v>
      </c>
      <c r="C120">
        <v>8</v>
      </c>
    </row>
    <row r="121" spans="1:3" x14ac:dyDescent="0.3">
      <c r="A121">
        <v>22</v>
      </c>
      <c r="B121">
        <v>1</v>
      </c>
      <c r="C121">
        <v>9</v>
      </c>
    </row>
    <row r="122" spans="1:3" x14ac:dyDescent="0.3">
      <c r="A122">
        <v>23</v>
      </c>
      <c r="B122">
        <v>1</v>
      </c>
      <c r="C122">
        <v>9</v>
      </c>
    </row>
    <row r="123" spans="1:3" x14ac:dyDescent="0.3">
      <c r="A123">
        <v>24</v>
      </c>
      <c r="B123">
        <v>1</v>
      </c>
      <c r="C123">
        <v>9</v>
      </c>
    </row>
    <row r="124" spans="1:3" x14ac:dyDescent="0.3">
      <c r="A124">
        <v>25</v>
      </c>
      <c r="B124">
        <v>1</v>
      </c>
      <c r="C124">
        <v>10</v>
      </c>
    </row>
    <row r="125" spans="1:3" x14ac:dyDescent="0.3">
      <c r="A125">
        <v>26</v>
      </c>
      <c r="B125">
        <v>1</v>
      </c>
      <c r="C125">
        <v>10</v>
      </c>
    </row>
    <row r="126" spans="1:3" x14ac:dyDescent="0.3">
      <c r="A126">
        <v>27</v>
      </c>
      <c r="B126">
        <v>1</v>
      </c>
      <c r="C126">
        <v>10</v>
      </c>
    </row>
    <row r="128" spans="1:3" s="1" customFormat="1" x14ac:dyDescent="0.3">
      <c r="A128" s="1" t="s">
        <v>131</v>
      </c>
    </row>
    <row r="129" spans="1:23" s="1" customFormat="1" x14ac:dyDescent="0.3"/>
    <row r="130" spans="1:23" x14ac:dyDescent="0.3">
      <c r="A130" t="s">
        <v>118</v>
      </c>
      <c r="E130" t="s">
        <v>122</v>
      </c>
      <c r="J130" t="s">
        <v>127</v>
      </c>
      <c r="U130" t="s">
        <v>128</v>
      </c>
    </row>
    <row r="131" spans="1:23" x14ac:dyDescent="0.3">
      <c r="A131" t="s">
        <v>119</v>
      </c>
      <c r="B131" t="s">
        <v>120</v>
      </c>
      <c r="C131" t="s">
        <v>121</v>
      </c>
      <c r="E131" t="s">
        <v>123</v>
      </c>
      <c r="F131" t="s">
        <v>120</v>
      </c>
      <c r="G131" t="s">
        <v>124</v>
      </c>
      <c r="H131" t="s">
        <v>125</v>
      </c>
      <c r="J131" t="s">
        <v>136</v>
      </c>
      <c r="K131" t="s">
        <v>126</v>
      </c>
      <c r="L131" t="s">
        <v>137</v>
      </c>
      <c r="M131" t="s">
        <v>138</v>
      </c>
      <c r="N131" t="s">
        <v>139</v>
      </c>
      <c r="O131" t="s">
        <v>140</v>
      </c>
      <c r="P131" t="s">
        <v>141</v>
      </c>
      <c r="Q131" t="s">
        <v>142</v>
      </c>
      <c r="R131" t="s">
        <v>143</v>
      </c>
      <c r="S131" t="s">
        <v>144</v>
      </c>
      <c r="U131" t="s">
        <v>129</v>
      </c>
      <c r="V131" t="s">
        <v>124</v>
      </c>
      <c r="W131" t="s">
        <v>123</v>
      </c>
    </row>
    <row r="132" spans="1:23" x14ac:dyDescent="0.3">
      <c r="A132">
        <v>1</v>
      </c>
      <c r="B132">
        <v>1</v>
      </c>
      <c r="C132">
        <v>1</v>
      </c>
      <c r="E132">
        <v>1</v>
      </c>
      <c r="F132">
        <v>1</v>
      </c>
      <c r="G132">
        <v>1</v>
      </c>
      <c r="H132">
        <v>1</v>
      </c>
      <c r="J132">
        <v>1</v>
      </c>
      <c r="K132">
        <v>2</v>
      </c>
      <c r="L132">
        <v>0</v>
      </c>
      <c r="M132">
        <v>0</v>
      </c>
      <c r="N132">
        <v>0</v>
      </c>
      <c r="O132">
        <v>20000000</v>
      </c>
      <c r="P132">
        <v>50000000</v>
      </c>
      <c r="Q132">
        <v>1</v>
      </c>
      <c r="R132">
        <v>0</v>
      </c>
      <c r="S132">
        <v>0</v>
      </c>
      <c r="U132">
        <v>1</v>
      </c>
      <c r="V132">
        <v>1</v>
      </c>
      <c r="W132">
        <v>1</v>
      </c>
    </row>
    <row r="133" spans="1:23" x14ac:dyDescent="0.3">
      <c r="A133">
        <v>2</v>
      </c>
      <c r="B133">
        <v>1</v>
      </c>
      <c r="C133">
        <v>1</v>
      </c>
      <c r="E133">
        <v>1</v>
      </c>
      <c r="F133">
        <v>1</v>
      </c>
      <c r="G133">
        <v>2</v>
      </c>
      <c r="H133">
        <v>2</v>
      </c>
      <c r="J133">
        <v>2</v>
      </c>
      <c r="K133">
        <v>14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U133">
        <v>2</v>
      </c>
      <c r="V133">
        <v>2</v>
      </c>
      <c r="W133">
        <v>1</v>
      </c>
    </row>
    <row r="134" spans="1:23" x14ac:dyDescent="0.3">
      <c r="A134">
        <v>3</v>
      </c>
      <c r="B134">
        <v>1</v>
      </c>
      <c r="C134">
        <v>1</v>
      </c>
      <c r="E134">
        <v>1</v>
      </c>
      <c r="F134">
        <v>1</v>
      </c>
      <c r="G134">
        <v>3</v>
      </c>
      <c r="H134">
        <v>2</v>
      </c>
      <c r="U134">
        <v>3</v>
      </c>
      <c r="V134">
        <v>3</v>
      </c>
      <c r="W134">
        <v>1</v>
      </c>
    </row>
    <row r="135" spans="1:23" x14ac:dyDescent="0.3">
      <c r="A135">
        <v>4</v>
      </c>
      <c r="B135">
        <v>1</v>
      </c>
      <c r="C135">
        <v>1</v>
      </c>
      <c r="U135">
        <v>4</v>
      </c>
      <c r="V135">
        <v>4</v>
      </c>
      <c r="W135">
        <v>1</v>
      </c>
    </row>
    <row r="136" spans="1:23" x14ac:dyDescent="0.3">
      <c r="A136">
        <v>5</v>
      </c>
      <c r="B136">
        <v>1</v>
      </c>
      <c r="C136">
        <v>2</v>
      </c>
      <c r="U136">
        <v>5</v>
      </c>
      <c r="V136">
        <v>5</v>
      </c>
      <c r="W136">
        <v>1</v>
      </c>
    </row>
    <row r="137" spans="1:23" x14ac:dyDescent="0.3">
      <c r="A137">
        <v>6</v>
      </c>
      <c r="B137">
        <v>1</v>
      </c>
      <c r="C137">
        <v>2</v>
      </c>
      <c r="U137">
        <v>6</v>
      </c>
      <c r="V137">
        <v>6</v>
      </c>
      <c r="W137">
        <v>1</v>
      </c>
    </row>
    <row r="138" spans="1:23" x14ac:dyDescent="0.3">
      <c r="A138">
        <v>7</v>
      </c>
      <c r="B138">
        <v>1</v>
      </c>
      <c r="C138">
        <v>2</v>
      </c>
      <c r="U138">
        <v>7</v>
      </c>
      <c r="V138">
        <v>7</v>
      </c>
      <c r="W138">
        <v>1</v>
      </c>
    </row>
    <row r="139" spans="1:23" x14ac:dyDescent="0.3">
      <c r="A139">
        <v>8</v>
      </c>
      <c r="B139">
        <v>1</v>
      </c>
      <c r="C139">
        <v>2</v>
      </c>
      <c r="U139">
        <v>8</v>
      </c>
      <c r="V139">
        <v>8</v>
      </c>
      <c r="W139">
        <v>1</v>
      </c>
    </row>
    <row r="140" spans="1:23" x14ac:dyDescent="0.3">
      <c r="A140">
        <v>9</v>
      </c>
      <c r="B140">
        <v>1</v>
      </c>
      <c r="C140">
        <v>3</v>
      </c>
      <c r="U140">
        <v>9</v>
      </c>
      <c r="V140">
        <v>9</v>
      </c>
      <c r="W140">
        <v>1</v>
      </c>
    </row>
    <row r="141" spans="1:23" x14ac:dyDescent="0.3">
      <c r="A141">
        <v>10</v>
      </c>
      <c r="B141">
        <v>1</v>
      </c>
      <c r="C141">
        <v>3</v>
      </c>
      <c r="U141">
        <v>10</v>
      </c>
      <c r="V141">
        <v>10</v>
      </c>
      <c r="W141">
        <v>1</v>
      </c>
    </row>
    <row r="143" spans="1:23" s="1" customFormat="1" x14ac:dyDescent="0.3">
      <c r="A143" s="1" t="s">
        <v>132</v>
      </c>
    </row>
    <row r="144" spans="1:23" s="1" customFormat="1" x14ac:dyDescent="0.3"/>
    <row r="145" spans="1:23" x14ac:dyDescent="0.3">
      <c r="A145" t="s">
        <v>118</v>
      </c>
      <c r="E145" t="s">
        <v>122</v>
      </c>
      <c r="J145" t="s">
        <v>127</v>
      </c>
      <c r="U145" t="s">
        <v>128</v>
      </c>
    </row>
    <row r="146" spans="1:23" x14ac:dyDescent="0.3">
      <c r="A146" t="s">
        <v>119</v>
      </c>
      <c r="B146" t="s">
        <v>120</v>
      </c>
      <c r="C146" t="s">
        <v>121</v>
      </c>
      <c r="E146" t="s">
        <v>123</v>
      </c>
      <c r="F146" t="s">
        <v>120</v>
      </c>
      <c r="G146" t="s">
        <v>124</v>
      </c>
      <c r="H146" t="s">
        <v>125</v>
      </c>
      <c r="J146" t="s">
        <v>136</v>
      </c>
      <c r="K146" t="s">
        <v>126</v>
      </c>
      <c r="L146" t="s">
        <v>137</v>
      </c>
      <c r="M146" t="s">
        <v>138</v>
      </c>
      <c r="N146" t="s">
        <v>139</v>
      </c>
      <c r="O146" t="s">
        <v>140</v>
      </c>
      <c r="P146" t="s">
        <v>141</v>
      </c>
      <c r="Q146" t="s">
        <v>142</v>
      </c>
      <c r="R146" t="s">
        <v>143</v>
      </c>
      <c r="S146" t="s">
        <v>144</v>
      </c>
      <c r="U146" t="s">
        <v>129</v>
      </c>
      <c r="V146" t="s">
        <v>124</v>
      </c>
      <c r="W146" t="s">
        <v>123</v>
      </c>
    </row>
    <row r="147" spans="1:23" x14ac:dyDescent="0.3">
      <c r="A147">
        <v>1</v>
      </c>
      <c r="B147">
        <v>1</v>
      </c>
      <c r="C147">
        <v>1</v>
      </c>
      <c r="E147">
        <v>1</v>
      </c>
      <c r="F147">
        <v>1</v>
      </c>
      <c r="G147">
        <v>1</v>
      </c>
      <c r="H147">
        <v>1</v>
      </c>
      <c r="J147">
        <v>1</v>
      </c>
      <c r="K147">
        <v>14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U147">
        <v>1</v>
      </c>
      <c r="V147">
        <v>1</v>
      </c>
      <c r="W147">
        <v>2</v>
      </c>
    </row>
    <row r="148" spans="1:23" x14ac:dyDescent="0.3">
      <c r="A148">
        <v>2</v>
      </c>
      <c r="B148">
        <v>1</v>
      </c>
      <c r="C148">
        <v>2</v>
      </c>
      <c r="E148">
        <v>1</v>
      </c>
      <c r="F148">
        <v>1</v>
      </c>
      <c r="G148">
        <v>2</v>
      </c>
      <c r="H148">
        <v>1</v>
      </c>
      <c r="J148">
        <v>2</v>
      </c>
      <c r="K148">
        <v>25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0.2</v>
      </c>
      <c r="R148">
        <v>0</v>
      </c>
      <c r="S148">
        <v>0</v>
      </c>
      <c r="U148">
        <v>2</v>
      </c>
      <c r="V148">
        <v>2</v>
      </c>
      <c r="W148">
        <v>2</v>
      </c>
    </row>
    <row r="149" spans="1:23" x14ac:dyDescent="0.3">
      <c r="A149">
        <v>3</v>
      </c>
      <c r="B149">
        <v>1</v>
      </c>
      <c r="C149">
        <v>3</v>
      </c>
      <c r="E149">
        <v>1</v>
      </c>
      <c r="F149">
        <v>1</v>
      </c>
      <c r="G149">
        <v>3</v>
      </c>
      <c r="H149">
        <v>1</v>
      </c>
      <c r="J149">
        <v>3</v>
      </c>
      <c r="K149">
        <v>25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0.4</v>
      </c>
      <c r="R149">
        <v>0</v>
      </c>
      <c r="S149">
        <v>0</v>
      </c>
      <c r="U149">
        <v>3</v>
      </c>
      <c r="V149">
        <v>3</v>
      </c>
      <c r="W149">
        <v>2</v>
      </c>
    </row>
    <row r="150" spans="1:23" x14ac:dyDescent="0.3">
      <c r="A150">
        <v>4</v>
      </c>
      <c r="B150">
        <v>1</v>
      </c>
      <c r="C150">
        <v>4</v>
      </c>
      <c r="E150">
        <v>1</v>
      </c>
      <c r="F150">
        <v>1</v>
      </c>
      <c r="G150">
        <v>4</v>
      </c>
      <c r="H150">
        <v>1</v>
      </c>
      <c r="J150">
        <v>4</v>
      </c>
      <c r="K150">
        <v>25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0.3</v>
      </c>
      <c r="R150">
        <v>0</v>
      </c>
      <c r="S150">
        <v>0</v>
      </c>
      <c r="U150">
        <v>4</v>
      </c>
      <c r="V150">
        <v>4</v>
      </c>
      <c r="W150">
        <v>2</v>
      </c>
    </row>
    <row r="151" spans="1:23" x14ac:dyDescent="0.3">
      <c r="A151">
        <v>5</v>
      </c>
      <c r="B151">
        <v>1</v>
      </c>
      <c r="C151">
        <v>5</v>
      </c>
      <c r="E151">
        <v>1</v>
      </c>
      <c r="F151">
        <v>1</v>
      </c>
      <c r="G151">
        <v>5</v>
      </c>
      <c r="H151">
        <v>2</v>
      </c>
      <c r="J151">
        <v>5</v>
      </c>
      <c r="K151">
        <v>25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0.25</v>
      </c>
      <c r="R151">
        <v>0</v>
      </c>
      <c r="S151">
        <v>0</v>
      </c>
      <c r="U151">
        <v>5</v>
      </c>
      <c r="V151">
        <v>5</v>
      </c>
      <c r="W151">
        <v>2</v>
      </c>
    </row>
    <row r="152" spans="1:23" x14ac:dyDescent="0.3">
      <c r="A152">
        <v>6</v>
      </c>
      <c r="B152">
        <v>1</v>
      </c>
      <c r="C152">
        <v>6</v>
      </c>
      <c r="E152">
        <v>1</v>
      </c>
      <c r="F152">
        <v>1</v>
      </c>
      <c r="G152">
        <v>6</v>
      </c>
      <c r="H152">
        <v>3</v>
      </c>
      <c r="J152">
        <v>6</v>
      </c>
      <c r="K152">
        <v>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0.375</v>
      </c>
      <c r="R152">
        <v>0</v>
      </c>
      <c r="S152">
        <v>0</v>
      </c>
      <c r="U152">
        <v>6</v>
      </c>
      <c r="V152">
        <v>6</v>
      </c>
      <c r="W152">
        <v>2</v>
      </c>
    </row>
    <row r="153" spans="1:23" x14ac:dyDescent="0.3">
      <c r="A153">
        <v>7</v>
      </c>
      <c r="B153">
        <v>1</v>
      </c>
      <c r="C153">
        <v>7</v>
      </c>
      <c r="E153">
        <v>1</v>
      </c>
      <c r="F153">
        <v>1</v>
      </c>
      <c r="G153">
        <v>7</v>
      </c>
      <c r="H153">
        <v>2</v>
      </c>
      <c r="J153">
        <v>7</v>
      </c>
      <c r="K153">
        <v>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0.6</v>
      </c>
      <c r="R153">
        <v>0</v>
      </c>
      <c r="S153">
        <v>0</v>
      </c>
      <c r="U153">
        <v>7</v>
      </c>
      <c r="V153">
        <v>7</v>
      </c>
      <c r="W153">
        <v>2</v>
      </c>
    </row>
    <row r="154" spans="1:23" x14ac:dyDescent="0.3">
      <c r="A154">
        <v>8</v>
      </c>
      <c r="B154">
        <v>1</v>
      </c>
      <c r="C154">
        <v>8</v>
      </c>
      <c r="E154">
        <v>1</v>
      </c>
      <c r="F154">
        <v>1</v>
      </c>
      <c r="G154">
        <v>8</v>
      </c>
      <c r="H154">
        <v>4</v>
      </c>
      <c r="J154">
        <v>8</v>
      </c>
      <c r="K154">
        <v>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0.5</v>
      </c>
      <c r="R154">
        <v>0</v>
      </c>
      <c r="S154">
        <v>0</v>
      </c>
      <c r="U154">
        <v>8</v>
      </c>
      <c r="V154">
        <v>8</v>
      </c>
      <c r="W154">
        <v>2</v>
      </c>
    </row>
    <row r="155" spans="1:23" x14ac:dyDescent="0.3">
      <c r="A155">
        <v>9</v>
      </c>
      <c r="B155">
        <v>1</v>
      </c>
      <c r="C155">
        <v>9</v>
      </c>
      <c r="E155">
        <v>1</v>
      </c>
      <c r="F155">
        <v>1</v>
      </c>
      <c r="G155">
        <v>9</v>
      </c>
      <c r="H155">
        <v>5</v>
      </c>
      <c r="J155">
        <v>9</v>
      </c>
      <c r="K155">
        <v>23</v>
      </c>
      <c r="L155">
        <v>0</v>
      </c>
      <c r="M155">
        <v>0</v>
      </c>
      <c r="N155">
        <v>0</v>
      </c>
      <c r="O155">
        <v>0</v>
      </c>
      <c r="P155">
        <v>60000000</v>
      </c>
      <c r="Q155">
        <v>0</v>
      </c>
      <c r="R155">
        <v>1</v>
      </c>
      <c r="S155">
        <v>1</v>
      </c>
      <c r="U155">
        <v>9</v>
      </c>
      <c r="V155">
        <v>9</v>
      </c>
      <c r="W155">
        <v>2</v>
      </c>
    </row>
    <row r="156" spans="1:23" x14ac:dyDescent="0.3">
      <c r="A156">
        <v>10</v>
      </c>
      <c r="B156">
        <v>1</v>
      </c>
      <c r="C156">
        <v>10</v>
      </c>
      <c r="E156">
        <v>1</v>
      </c>
      <c r="F156">
        <v>1</v>
      </c>
      <c r="G156">
        <v>10</v>
      </c>
      <c r="H156">
        <v>6</v>
      </c>
      <c r="U156">
        <v>10</v>
      </c>
      <c r="V156">
        <v>10</v>
      </c>
      <c r="W156">
        <v>2</v>
      </c>
    </row>
    <row r="157" spans="1:23" x14ac:dyDescent="0.3">
      <c r="A157">
        <v>1</v>
      </c>
      <c r="B157">
        <v>2</v>
      </c>
      <c r="C157">
        <v>1</v>
      </c>
      <c r="E157">
        <v>2</v>
      </c>
      <c r="F157">
        <v>1</v>
      </c>
      <c r="G157">
        <v>1</v>
      </c>
      <c r="H157">
        <v>1</v>
      </c>
    </row>
    <row r="158" spans="1:23" x14ac:dyDescent="0.3">
      <c r="A158">
        <v>2</v>
      </c>
      <c r="B158">
        <v>2</v>
      </c>
      <c r="C158">
        <v>1</v>
      </c>
      <c r="E158">
        <v>2</v>
      </c>
      <c r="F158">
        <v>1</v>
      </c>
      <c r="G158">
        <v>2</v>
      </c>
      <c r="H158">
        <v>1</v>
      </c>
    </row>
    <row r="159" spans="1:23" x14ac:dyDescent="0.3">
      <c r="A159">
        <v>3</v>
      </c>
      <c r="B159">
        <v>2</v>
      </c>
      <c r="C159">
        <v>1</v>
      </c>
      <c r="E159">
        <v>2</v>
      </c>
      <c r="F159">
        <v>1</v>
      </c>
      <c r="G159">
        <v>3</v>
      </c>
      <c r="H159">
        <v>1</v>
      </c>
    </row>
    <row r="160" spans="1:23" x14ac:dyDescent="0.3">
      <c r="A160">
        <v>4</v>
      </c>
      <c r="B160">
        <v>2</v>
      </c>
      <c r="C160">
        <v>1</v>
      </c>
      <c r="E160">
        <v>2</v>
      </c>
      <c r="F160">
        <v>1</v>
      </c>
      <c r="G160">
        <v>4</v>
      </c>
      <c r="H160">
        <v>1</v>
      </c>
    </row>
    <row r="161" spans="1:25" x14ac:dyDescent="0.3">
      <c r="A161">
        <v>5</v>
      </c>
      <c r="B161">
        <v>2</v>
      </c>
      <c r="C161">
        <v>1</v>
      </c>
      <c r="E161">
        <v>2</v>
      </c>
      <c r="F161">
        <v>1</v>
      </c>
      <c r="G161">
        <v>5</v>
      </c>
      <c r="H161">
        <v>7</v>
      </c>
    </row>
    <row r="162" spans="1:25" x14ac:dyDescent="0.3">
      <c r="A162">
        <v>6</v>
      </c>
      <c r="B162">
        <v>2</v>
      </c>
      <c r="C162">
        <v>1</v>
      </c>
      <c r="E162">
        <v>2</v>
      </c>
      <c r="F162">
        <v>1</v>
      </c>
      <c r="G162">
        <v>6</v>
      </c>
      <c r="H162">
        <v>1</v>
      </c>
    </row>
    <row r="163" spans="1:25" x14ac:dyDescent="0.3">
      <c r="A163">
        <v>7</v>
      </c>
      <c r="B163">
        <v>2</v>
      </c>
      <c r="C163">
        <v>1</v>
      </c>
      <c r="E163">
        <v>2</v>
      </c>
      <c r="F163">
        <v>1</v>
      </c>
      <c r="G163">
        <v>7</v>
      </c>
      <c r="H163">
        <v>7</v>
      </c>
    </row>
    <row r="164" spans="1:25" x14ac:dyDescent="0.3">
      <c r="A164">
        <v>8</v>
      </c>
      <c r="B164">
        <v>2</v>
      </c>
      <c r="C164">
        <v>1</v>
      </c>
      <c r="E164">
        <v>2</v>
      </c>
      <c r="F164">
        <v>1</v>
      </c>
      <c r="G164">
        <v>8</v>
      </c>
      <c r="H164">
        <v>4</v>
      </c>
    </row>
    <row r="165" spans="1:25" x14ac:dyDescent="0.3">
      <c r="A165">
        <v>9</v>
      </c>
      <c r="B165">
        <v>2</v>
      </c>
      <c r="C165">
        <v>1</v>
      </c>
      <c r="E165">
        <v>2</v>
      </c>
      <c r="F165">
        <v>1</v>
      </c>
      <c r="G165">
        <v>9</v>
      </c>
      <c r="H165">
        <v>8</v>
      </c>
    </row>
    <row r="166" spans="1:25" x14ac:dyDescent="0.3">
      <c r="A166">
        <v>10</v>
      </c>
      <c r="B166">
        <v>2</v>
      </c>
      <c r="C166">
        <v>1</v>
      </c>
      <c r="E166">
        <v>2</v>
      </c>
      <c r="F166">
        <v>1</v>
      </c>
      <c r="G166">
        <v>10</v>
      </c>
      <c r="H166">
        <v>1</v>
      </c>
    </row>
    <row r="167" spans="1:25" x14ac:dyDescent="0.3">
      <c r="E167">
        <v>1</v>
      </c>
      <c r="F167">
        <v>2</v>
      </c>
      <c r="G167">
        <v>1</v>
      </c>
      <c r="H167">
        <v>9</v>
      </c>
    </row>
    <row r="168" spans="1:25" x14ac:dyDescent="0.3">
      <c r="E168">
        <v>2</v>
      </c>
      <c r="F168">
        <v>2</v>
      </c>
      <c r="G168">
        <v>1</v>
      </c>
      <c r="H168">
        <v>9</v>
      </c>
    </row>
    <row r="175" spans="1:25" s="1" customFormat="1" x14ac:dyDescent="0.3">
      <c r="A175" s="1" t="s">
        <v>133</v>
      </c>
      <c r="U175" s="1" t="s">
        <v>150</v>
      </c>
      <c r="Y175" s="1" t="s">
        <v>149</v>
      </c>
    </row>
    <row r="176" spans="1:25" s="1" customFormat="1" x14ac:dyDescent="0.3"/>
    <row r="177" spans="1:27" x14ac:dyDescent="0.3">
      <c r="A177" t="s">
        <v>118</v>
      </c>
      <c r="E177" t="s">
        <v>122</v>
      </c>
      <c r="J177" t="s">
        <v>127</v>
      </c>
      <c r="U177" t="s">
        <v>128</v>
      </c>
      <c r="Y177" t="s">
        <v>128</v>
      </c>
    </row>
    <row r="178" spans="1:27" x14ac:dyDescent="0.3">
      <c r="A178" t="s">
        <v>119</v>
      </c>
      <c r="B178" t="s">
        <v>120</v>
      </c>
      <c r="C178" t="s">
        <v>121</v>
      </c>
      <c r="E178" t="s">
        <v>123</v>
      </c>
      <c r="F178" t="s">
        <v>120</v>
      </c>
      <c r="G178" t="s">
        <v>124</v>
      </c>
      <c r="H178" t="s">
        <v>125</v>
      </c>
      <c r="J178" t="s">
        <v>136</v>
      </c>
      <c r="K178" t="s">
        <v>126</v>
      </c>
      <c r="L178" t="s">
        <v>137</v>
      </c>
      <c r="M178" t="s">
        <v>138</v>
      </c>
      <c r="N178" t="s">
        <v>139</v>
      </c>
      <c r="O178" t="s">
        <v>140</v>
      </c>
      <c r="P178" t="s">
        <v>141</v>
      </c>
      <c r="Q178" t="s">
        <v>142</v>
      </c>
      <c r="R178" t="s">
        <v>143</v>
      </c>
      <c r="S178" t="s">
        <v>144</v>
      </c>
      <c r="U178" t="s">
        <v>129</v>
      </c>
      <c r="V178" t="s">
        <v>124</v>
      </c>
      <c r="W178" t="s">
        <v>123</v>
      </c>
      <c r="Y178" t="s">
        <v>129</v>
      </c>
      <c r="Z178" t="s">
        <v>124</v>
      </c>
      <c r="AA178" t="s">
        <v>123</v>
      </c>
    </row>
    <row r="179" spans="1:27" x14ac:dyDescent="0.3">
      <c r="A179">
        <v>1</v>
      </c>
      <c r="B179">
        <v>1</v>
      </c>
      <c r="C179">
        <v>1</v>
      </c>
      <c r="E179">
        <v>1</v>
      </c>
      <c r="F179">
        <v>1</v>
      </c>
      <c r="G179">
        <v>1</v>
      </c>
      <c r="H179">
        <v>1</v>
      </c>
      <c r="J179">
        <v>1</v>
      </c>
      <c r="K179">
        <v>2</v>
      </c>
      <c r="L179">
        <v>0</v>
      </c>
      <c r="M179">
        <v>0</v>
      </c>
      <c r="N179">
        <v>0</v>
      </c>
      <c r="O179">
        <v>1000000</v>
      </c>
      <c r="P179">
        <v>1000000</v>
      </c>
      <c r="Q179">
        <v>0.5</v>
      </c>
      <c r="R179">
        <v>0</v>
      </c>
      <c r="S179">
        <v>0</v>
      </c>
      <c r="U179">
        <v>1</v>
      </c>
      <c r="V179">
        <v>1</v>
      </c>
      <c r="W179">
        <v>5</v>
      </c>
      <c r="Y179">
        <v>1</v>
      </c>
      <c r="Z179">
        <v>1</v>
      </c>
      <c r="AA179">
        <v>1</v>
      </c>
    </row>
    <row r="180" spans="1:27" x14ac:dyDescent="0.3">
      <c r="A180">
        <v>2</v>
      </c>
      <c r="B180">
        <v>1</v>
      </c>
      <c r="C180">
        <v>2</v>
      </c>
      <c r="E180">
        <v>1</v>
      </c>
      <c r="F180">
        <v>1</v>
      </c>
      <c r="G180">
        <v>2</v>
      </c>
      <c r="H180">
        <v>1</v>
      </c>
      <c r="J180">
        <v>2</v>
      </c>
      <c r="K180">
        <v>2</v>
      </c>
      <c r="L180">
        <v>0</v>
      </c>
      <c r="M180">
        <v>0</v>
      </c>
      <c r="N180">
        <v>0</v>
      </c>
      <c r="O180">
        <v>2000000</v>
      </c>
      <c r="P180">
        <v>3000000</v>
      </c>
      <c r="Q180">
        <v>0.9</v>
      </c>
      <c r="R180">
        <v>0</v>
      </c>
      <c r="S180">
        <v>0</v>
      </c>
      <c r="U180">
        <v>2</v>
      </c>
      <c r="V180">
        <v>2</v>
      </c>
      <c r="W180">
        <v>5</v>
      </c>
      <c r="Y180">
        <v>2</v>
      </c>
      <c r="Z180">
        <v>2</v>
      </c>
      <c r="AA180">
        <v>1</v>
      </c>
    </row>
    <row r="181" spans="1:27" x14ac:dyDescent="0.3">
      <c r="A181">
        <v>3</v>
      </c>
      <c r="B181">
        <v>1</v>
      </c>
      <c r="C181">
        <v>3</v>
      </c>
      <c r="E181">
        <v>1</v>
      </c>
      <c r="F181">
        <v>1</v>
      </c>
      <c r="G181">
        <v>3</v>
      </c>
      <c r="H181">
        <v>1</v>
      </c>
      <c r="J181">
        <v>3</v>
      </c>
      <c r="K181">
        <v>2</v>
      </c>
      <c r="L181">
        <v>0</v>
      </c>
      <c r="M181">
        <v>0</v>
      </c>
      <c r="N181">
        <v>0</v>
      </c>
      <c r="O181">
        <v>5000000</v>
      </c>
      <c r="P181">
        <v>5000000</v>
      </c>
      <c r="Q181">
        <v>1</v>
      </c>
      <c r="R181">
        <v>0</v>
      </c>
      <c r="S181">
        <v>0</v>
      </c>
      <c r="U181">
        <v>3</v>
      </c>
      <c r="V181">
        <v>3</v>
      </c>
      <c r="W181">
        <v>5</v>
      </c>
      <c r="Y181">
        <v>3</v>
      </c>
      <c r="Z181">
        <v>3</v>
      </c>
      <c r="AA181">
        <v>1</v>
      </c>
    </row>
    <row r="182" spans="1:27" x14ac:dyDescent="0.3">
      <c r="A182">
        <v>4</v>
      </c>
      <c r="B182">
        <v>1</v>
      </c>
      <c r="C182">
        <v>4</v>
      </c>
      <c r="E182">
        <v>1</v>
      </c>
      <c r="F182">
        <v>1</v>
      </c>
      <c r="G182">
        <v>4</v>
      </c>
      <c r="H182">
        <v>1</v>
      </c>
      <c r="J182">
        <v>4</v>
      </c>
      <c r="K182">
        <v>2</v>
      </c>
      <c r="L182">
        <v>0</v>
      </c>
      <c r="M182">
        <v>0</v>
      </c>
      <c r="N182">
        <v>0</v>
      </c>
      <c r="O182">
        <v>10000000</v>
      </c>
      <c r="P182">
        <v>10000000</v>
      </c>
      <c r="Q182">
        <v>1</v>
      </c>
      <c r="R182">
        <v>0</v>
      </c>
      <c r="S182">
        <v>0</v>
      </c>
      <c r="U182">
        <v>4</v>
      </c>
      <c r="V182">
        <v>4</v>
      </c>
      <c r="W182">
        <v>5</v>
      </c>
      <c r="Y182">
        <v>4</v>
      </c>
      <c r="Z182">
        <v>4</v>
      </c>
      <c r="AA182">
        <v>1</v>
      </c>
    </row>
    <row r="183" spans="1:27" x14ac:dyDescent="0.3">
      <c r="A183">
        <v>5</v>
      </c>
      <c r="B183">
        <v>1</v>
      </c>
      <c r="C183">
        <v>5</v>
      </c>
      <c r="E183">
        <v>1</v>
      </c>
      <c r="F183">
        <v>1</v>
      </c>
      <c r="G183">
        <v>5</v>
      </c>
      <c r="H183">
        <v>1</v>
      </c>
      <c r="J183">
        <v>5</v>
      </c>
      <c r="K183">
        <v>2</v>
      </c>
      <c r="L183">
        <v>0</v>
      </c>
      <c r="M183">
        <v>0</v>
      </c>
      <c r="N183">
        <v>0</v>
      </c>
      <c r="O183">
        <v>20000000</v>
      </c>
      <c r="P183">
        <v>10000000</v>
      </c>
      <c r="Q183">
        <v>1</v>
      </c>
      <c r="R183">
        <v>0</v>
      </c>
      <c r="S183">
        <v>0</v>
      </c>
      <c r="U183">
        <v>5</v>
      </c>
      <c r="V183">
        <v>5</v>
      </c>
      <c r="W183">
        <v>5</v>
      </c>
      <c r="Y183">
        <v>5</v>
      </c>
      <c r="Z183">
        <v>5</v>
      </c>
      <c r="AA183">
        <v>1</v>
      </c>
    </row>
    <row r="184" spans="1:27" x14ac:dyDescent="0.3">
      <c r="A184">
        <v>6</v>
      </c>
      <c r="B184">
        <v>1</v>
      </c>
      <c r="C184">
        <v>6</v>
      </c>
      <c r="E184">
        <v>1</v>
      </c>
      <c r="F184">
        <v>1</v>
      </c>
      <c r="G184">
        <v>6</v>
      </c>
      <c r="H184">
        <v>1</v>
      </c>
      <c r="J184">
        <v>6</v>
      </c>
      <c r="K184">
        <v>23</v>
      </c>
      <c r="L184">
        <v>0</v>
      </c>
      <c r="M184">
        <v>0</v>
      </c>
      <c r="N184">
        <v>0</v>
      </c>
      <c r="O184">
        <v>0</v>
      </c>
      <c r="P184">
        <v>3000000</v>
      </c>
      <c r="Q184">
        <v>0</v>
      </c>
      <c r="R184">
        <v>1</v>
      </c>
      <c r="S184">
        <v>1</v>
      </c>
      <c r="U184">
        <v>6</v>
      </c>
      <c r="V184">
        <v>6</v>
      </c>
      <c r="W184">
        <v>5</v>
      </c>
      <c r="Y184">
        <v>6</v>
      </c>
      <c r="Z184">
        <v>6</v>
      </c>
      <c r="AA184">
        <v>1</v>
      </c>
    </row>
    <row r="185" spans="1:27" x14ac:dyDescent="0.3">
      <c r="A185">
        <v>7</v>
      </c>
      <c r="B185">
        <v>1</v>
      </c>
      <c r="C185">
        <v>7</v>
      </c>
      <c r="E185">
        <v>1</v>
      </c>
      <c r="F185">
        <v>1</v>
      </c>
      <c r="G185">
        <v>7</v>
      </c>
      <c r="H185">
        <v>1</v>
      </c>
      <c r="J185">
        <v>7</v>
      </c>
      <c r="K185">
        <v>23</v>
      </c>
      <c r="L185">
        <v>0</v>
      </c>
      <c r="M185">
        <v>0</v>
      </c>
      <c r="N185">
        <v>0</v>
      </c>
      <c r="O185">
        <v>0</v>
      </c>
      <c r="P185">
        <v>9000000</v>
      </c>
      <c r="Q185">
        <v>0</v>
      </c>
      <c r="R185">
        <v>1</v>
      </c>
      <c r="S185">
        <v>1</v>
      </c>
      <c r="U185">
        <v>7</v>
      </c>
      <c r="V185">
        <v>7</v>
      </c>
      <c r="W185">
        <v>5</v>
      </c>
      <c r="Y185">
        <v>7</v>
      </c>
      <c r="Z185">
        <v>7</v>
      </c>
      <c r="AA185">
        <v>1</v>
      </c>
    </row>
    <row r="186" spans="1:27" x14ac:dyDescent="0.3">
      <c r="A186">
        <v>8</v>
      </c>
      <c r="B186">
        <v>1</v>
      </c>
      <c r="C186">
        <v>8</v>
      </c>
      <c r="E186">
        <v>1</v>
      </c>
      <c r="F186">
        <v>1</v>
      </c>
      <c r="G186">
        <v>8</v>
      </c>
      <c r="H186">
        <v>1</v>
      </c>
      <c r="J186">
        <v>8</v>
      </c>
      <c r="K186">
        <v>23</v>
      </c>
      <c r="L186">
        <v>0</v>
      </c>
      <c r="M186">
        <v>0</v>
      </c>
      <c r="N186">
        <v>0</v>
      </c>
      <c r="O186">
        <v>0</v>
      </c>
      <c r="P186">
        <v>15000000</v>
      </c>
      <c r="Q186">
        <v>0</v>
      </c>
      <c r="R186">
        <v>1</v>
      </c>
      <c r="S186">
        <v>1</v>
      </c>
      <c r="U186">
        <v>8</v>
      </c>
      <c r="V186">
        <v>8</v>
      </c>
      <c r="W186">
        <v>5</v>
      </c>
      <c r="Y186">
        <v>8</v>
      </c>
      <c r="Z186">
        <v>8</v>
      </c>
      <c r="AA186">
        <v>1</v>
      </c>
    </row>
    <row r="187" spans="1:27" x14ac:dyDescent="0.3">
      <c r="A187">
        <v>9</v>
      </c>
      <c r="B187">
        <v>1</v>
      </c>
      <c r="C187">
        <v>9</v>
      </c>
      <c r="E187">
        <v>1</v>
      </c>
      <c r="F187">
        <v>1</v>
      </c>
      <c r="G187">
        <v>9</v>
      </c>
      <c r="H187">
        <v>1</v>
      </c>
      <c r="J187">
        <v>9</v>
      </c>
      <c r="K187">
        <v>23</v>
      </c>
      <c r="L187">
        <v>0</v>
      </c>
      <c r="M187">
        <v>0</v>
      </c>
      <c r="N187">
        <v>0</v>
      </c>
      <c r="O187">
        <v>0</v>
      </c>
      <c r="P187">
        <v>20000000</v>
      </c>
      <c r="Q187">
        <v>0</v>
      </c>
      <c r="R187">
        <v>1</v>
      </c>
      <c r="S187">
        <v>1</v>
      </c>
      <c r="U187">
        <v>9</v>
      </c>
      <c r="V187">
        <v>9</v>
      </c>
      <c r="W187">
        <v>5</v>
      </c>
      <c r="Y187">
        <v>9</v>
      </c>
      <c r="Z187">
        <v>9</v>
      </c>
      <c r="AA187">
        <v>1</v>
      </c>
    </row>
    <row r="188" spans="1:27" x14ac:dyDescent="0.3">
      <c r="A188">
        <v>10</v>
      </c>
      <c r="B188">
        <v>1</v>
      </c>
      <c r="C188">
        <v>10</v>
      </c>
      <c r="E188">
        <v>1</v>
      </c>
      <c r="F188">
        <v>1</v>
      </c>
      <c r="G188">
        <v>10</v>
      </c>
      <c r="H188">
        <v>1</v>
      </c>
      <c r="J188">
        <v>10</v>
      </c>
      <c r="K188">
        <v>23</v>
      </c>
      <c r="L188">
        <v>0</v>
      </c>
      <c r="M188">
        <v>0</v>
      </c>
      <c r="N188">
        <v>0</v>
      </c>
      <c r="O188">
        <v>0</v>
      </c>
      <c r="P188">
        <v>10000000</v>
      </c>
      <c r="Q188">
        <v>0</v>
      </c>
      <c r="R188">
        <v>1</v>
      </c>
      <c r="S188">
        <v>1</v>
      </c>
      <c r="U188">
        <v>10</v>
      </c>
      <c r="V188">
        <v>10</v>
      </c>
      <c r="W188">
        <v>5</v>
      </c>
      <c r="Y188">
        <v>10</v>
      </c>
      <c r="Z188">
        <v>10</v>
      </c>
      <c r="AA188">
        <v>1</v>
      </c>
    </row>
    <row r="189" spans="1:27" x14ac:dyDescent="0.3">
      <c r="A189">
        <v>1</v>
      </c>
      <c r="B189">
        <v>2</v>
      </c>
      <c r="C189">
        <v>1</v>
      </c>
      <c r="E189">
        <v>2</v>
      </c>
      <c r="F189">
        <v>1</v>
      </c>
      <c r="G189">
        <v>1</v>
      </c>
      <c r="H189">
        <v>2</v>
      </c>
      <c r="Y189">
        <f>Y188+1</f>
        <v>11</v>
      </c>
      <c r="Z189">
        <f>Z179</f>
        <v>1</v>
      </c>
      <c r="AA189">
        <f>AA179+1</f>
        <v>2</v>
      </c>
    </row>
    <row r="190" spans="1:27" x14ac:dyDescent="0.3">
      <c r="A190">
        <v>2</v>
      </c>
      <c r="B190">
        <v>2</v>
      </c>
      <c r="C190">
        <v>1</v>
      </c>
      <c r="E190">
        <v>2</v>
      </c>
      <c r="F190">
        <v>1</v>
      </c>
      <c r="G190">
        <v>2</v>
      </c>
      <c r="H190">
        <v>2</v>
      </c>
      <c r="Y190">
        <f t="shared" ref="Y190:Y228" si="0">Y189+1</f>
        <v>12</v>
      </c>
      <c r="Z190">
        <f t="shared" ref="Z190:Z228" si="1">Z180</f>
        <v>2</v>
      </c>
      <c r="AA190">
        <f t="shared" ref="AA190:AA228" si="2">AA180+1</f>
        <v>2</v>
      </c>
    </row>
    <row r="191" spans="1:27" x14ac:dyDescent="0.3">
      <c r="A191">
        <v>3</v>
      </c>
      <c r="B191">
        <v>2</v>
      </c>
      <c r="C191">
        <v>1</v>
      </c>
      <c r="E191">
        <v>2</v>
      </c>
      <c r="F191">
        <v>1</v>
      </c>
      <c r="G191">
        <v>3</v>
      </c>
      <c r="H191">
        <v>2</v>
      </c>
      <c r="Y191">
        <f t="shared" si="0"/>
        <v>13</v>
      </c>
      <c r="Z191">
        <f t="shared" si="1"/>
        <v>3</v>
      </c>
      <c r="AA191">
        <f t="shared" si="2"/>
        <v>2</v>
      </c>
    </row>
    <row r="192" spans="1:27" x14ac:dyDescent="0.3">
      <c r="A192">
        <v>4</v>
      </c>
      <c r="B192">
        <v>2</v>
      </c>
      <c r="C192">
        <v>1</v>
      </c>
      <c r="E192">
        <v>2</v>
      </c>
      <c r="F192">
        <v>1</v>
      </c>
      <c r="G192">
        <v>4</v>
      </c>
      <c r="H192">
        <v>2</v>
      </c>
      <c r="Y192">
        <f t="shared" si="0"/>
        <v>14</v>
      </c>
      <c r="Z192">
        <f t="shared" si="1"/>
        <v>4</v>
      </c>
      <c r="AA192">
        <f t="shared" si="2"/>
        <v>2</v>
      </c>
    </row>
    <row r="193" spans="1:27" x14ac:dyDescent="0.3">
      <c r="A193">
        <v>5</v>
      </c>
      <c r="B193">
        <v>2</v>
      </c>
      <c r="C193">
        <v>1</v>
      </c>
      <c r="E193">
        <v>2</v>
      </c>
      <c r="F193">
        <v>1</v>
      </c>
      <c r="G193">
        <v>5</v>
      </c>
      <c r="H193">
        <v>2</v>
      </c>
      <c r="Y193">
        <f t="shared" si="0"/>
        <v>15</v>
      </c>
      <c r="Z193">
        <f t="shared" si="1"/>
        <v>5</v>
      </c>
      <c r="AA193">
        <f t="shared" si="2"/>
        <v>2</v>
      </c>
    </row>
    <row r="194" spans="1:27" x14ac:dyDescent="0.3">
      <c r="A194">
        <v>6</v>
      </c>
      <c r="B194">
        <v>2</v>
      </c>
      <c r="C194">
        <v>1</v>
      </c>
      <c r="E194">
        <v>2</v>
      </c>
      <c r="F194">
        <v>1</v>
      </c>
      <c r="G194">
        <v>6</v>
      </c>
      <c r="H194">
        <v>2</v>
      </c>
      <c r="Y194">
        <f t="shared" si="0"/>
        <v>16</v>
      </c>
      <c r="Z194">
        <f t="shared" si="1"/>
        <v>6</v>
      </c>
      <c r="AA194">
        <f t="shared" si="2"/>
        <v>2</v>
      </c>
    </row>
    <row r="195" spans="1:27" x14ac:dyDescent="0.3">
      <c r="A195">
        <v>7</v>
      </c>
      <c r="B195">
        <v>2</v>
      </c>
      <c r="C195">
        <v>1</v>
      </c>
      <c r="E195">
        <v>2</v>
      </c>
      <c r="F195">
        <v>1</v>
      </c>
      <c r="G195">
        <v>7</v>
      </c>
      <c r="H195">
        <v>2</v>
      </c>
      <c r="Y195">
        <f t="shared" si="0"/>
        <v>17</v>
      </c>
      <c r="Z195">
        <f t="shared" si="1"/>
        <v>7</v>
      </c>
      <c r="AA195">
        <f t="shared" si="2"/>
        <v>2</v>
      </c>
    </row>
    <row r="196" spans="1:27" x14ac:dyDescent="0.3">
      <c r="A196">
        <v>8</v>
      </c>
      <c r="B196">
        <v>2</v>
      </c>
      <c r="C196">
        <v>1</v>
      </c>
      <c r="E196">
        <v>2</v>
      </c>
      <c r="F196">
        <v>1</v>
      </c>
      <c r="G196">
        <v>8</v>
      </c>
      <c r="H196">
        <v>2</v>
      </c>
      <c r="Y196">
        <f t="shared" si="0"/>
        <v>18</v>
      </c>
      <c r="Z196">
        <f t="shared" si="1"/>
        <v>8</v>
      </c>
      <c r="AA196">
        <f t="shared" si="2"/>
        <v>2</v>
      </c>
    </row>
    <row r="197" spans="1:27" x14ac:dyDescent="0.3">
      <c r="A197">
        <v>9</v>
      </c>
      <c r="B197">
        <v>2</v>
      </c>
      <c r="C197">
        <v>1</v>
      </c>
      <c r="E197">
        <v>2</v>
      </c>
      <c r="F197">
        <v>1</v>
      </c>
      <c r="G197">
        <v>9</v>
      </c>
      <c r="H197">
        <v>2</v>
      </c>
      <c r="Y197">
        <f t="shared" si="0"/>
        <v>19</v>
      </c>
      <c r="Z197">
        <f t="shared" si="1"/>
        <v>9</v>
      </c>
      <c r="AA197">
        <f t="shared" si="2"/>
        <v>2</v>
      </c>
    </row>
    <row r="198" spans="1:27" x14ac:dyDescent="0.3">
      <c r="A198">
        <v>10</v>
      </c>
      <c r="B198">
        <v>2</v>
      </c>
      <c r="C198">
        <v>1</v>
      </c>
      <c r="E198">
        <v>2</v>
      </c>
      <c r="F198">
        <v>1</v>
      </c>
      <c r="G198">
        <v>10</v>
      </c>
      <c r="H198">
        <v>2</v>
      </c>
      <c r="Y198">
        <f t="shared" si="0"/>
        <v>20</v>
      </c>
      <c r="Z198">
        <f t="shared" si="1"/>
        <v>10</v>
      </c>
      <c r="AA198">
        <f t="shared" si="2"/>
        <v>2</v>
      </c>
    </row>
    <row r="199" spans="1:27" x14ac:dyDescent="0.3">
      <c r="E199">
        <v>3</v>
      </c>
      <c r="F199">
        <v>1</v>
      </c>
      <c r="G199">
        <v>1</v>
      </c>
      <c r="H199">
        <v>3</v>
      </c>
      <c r="Y199">
        <f t="shared" si="0"/>
        <v>21</v>
      </c>
      <c r="Z199">
        <f t="shared" si="1"/>
        <v>1</v>
      </c>
      <c r="AA199">
        <f t="shared" si="2"/>
        <v>3</v>
      </c>
    </row>
    <row r="200" spans="1:27" x14ac:dyDescent="0.3">
      <c r="E200">
        <v>3</v>
      </c>
      <c r="F200">
        <v>1</v>
      </c>
      <c r="G200">
        <v>2</v>
      </c>
      <c r="H200">
        <v>3</v>
      </c>
      <c r="Y200">
        <f t="shared" si="0"/>
        <v>22</v>
      </c>
      <c r="Z200">
        <f t="shared" si="1"/>
        <v>2</v>
      </c>
      <c r="AA200">
        <f t="shared" si="2"/>
        <v>3</v>
      </c>
    </row>
    <row r="201" spans="1:27" x14ac:dyDescent="0.3">
      <c r="E201">
        <v>3</v>
      </c>
      <c r="F201">
        <v>1</v>
      </c>
      <c r="G201">
        <v>3</v>
      </c>
      <c r="H201">
        <v>3</v>
      </c>
      <c r="Y201">
        <f t="shared" si="0"/>
        <v>23</v>
      </c>
      <c r="Z201">
        <f t="shared" si="1"/>
        <v>3</v>
      </c>
      <c r="AA201">
        <f t="shared" si="2"/>
        <v>3</v>
      </c>
    </row>
    <row r="202" spans="1:27" x14ac:dyDescent="0.3">
      <c r="E202">
        <v>3</v>
      </c>
      <c r="F202">
        <v>1</v>
      </c>
      <c r="G202">
        <v>4</v>
      </c>
      <c r="H202">
        <v>3</v>
      </c>
      <c r="Y202">
        <f t="shared" si="0"/>
        <v>24</v>
      </c>
      <c r="Z202">
        <f t="shared" si="1"/>
        <v>4</v>
      </c>
      <c r="AA202">
        <f t="shared" si="2"/>
        <v>3</v>
      </c>
    </row>
    <row r="203" spans="1:27" x14ac:dyDescent="0.3">
      <c r="E203">
        <v>3</v>
      </c>
      <c r="F203">
        <v>1</v>
      </c>
      <c r="G203">
        <v>5</v>
      </c>
      <c r="H203">
        <v>3</v>
      </c>
      <c r="Y203">
        <f t="shared" si="0"/>
        <v>25</v>
      </c>
      <c r="Z203">
        <f t="shared" si="1"/>
        <v>5</v>
      </c>
      <c r="AA203">
        <f t="shared" si="2"/>
        <v>3</v>
      </c>
    </row>
    <row r="204" spans="1:27" x14ac:dyDescent="0.3">
      <c r="E204">
        <v>3</v>
      </c>
      <c r="F204">
        <v>1</v>
      </c>
      <c r="G204">
        <v>6</v>
      </c>
      <c r="H204">
        <v>3</v>
      </c>
      <c r="Y204">
        <f t="shared" si="0"/>
        <v>26</v>
      </c>
      <c r="Z204">
        <f t="shared" si="1"/>
        <v>6</v>
      </c>
      <c r="AA204">
        <f t="shared" si="2"/>
        <v>3</v>
      </c>
    </row>
    <row r="205" spans="1:27" x14ac:dyDescent="0.3">
      <c r="E205">
        <v>3</v>
      </c>
      <c r="F205">
        <v>1</v>
      </c>
      <c r="G205">
        <v>7</v>
      </c>
      <c r="H205">
        <v>3</v>
      </c>
      <c r="Y205">
        <f t="shared" si="0"/>
        <v>27</v>
      </c>
      <c r="Z205">
        <f t="shared" si="1"/>
        <v>7</v>
      </c>
      <c r="AA205">
        <f t="shared" si="2"/>
        <v>3</v>
      </c>
    </row>
    <row r="206" spans="1:27" x14ac:dyDescent="0.3">
      <c r="E206">
        <v>3</v>
      </c>
      <c r="F206">
        <v>1</v>
      </c>
      <c r="G206">
        <v>8</v>
      </c>
      <c r="H206">
        <v>3</v>
      </c>
      <c r="Y206">
        <f t="shared" si="0"/>
        <v>28</v>
      </c>
      <c r="Z206">
        <f t="shared" si="1"/>
        <v>8</v>
      </c>
      <c r="AA206">
        <f t="shared" si="2"/>
        <v>3</v>
      </c>
    </row>
    <row r="207" spans="1:27" x14ac:dyDescent="0.3">
      <c r="E207">
        <v>3</v>
      </c>
      <c r="F207">
        <v>1</v>
      </c>
      <c r="G207">
        <v>9</v>
      </c>
      <c r="H207">
        <v>3</v>
      </c>
      <c r="Y207">
        <f t="shared" si="0"/>
        <v>29</v>
      </c>
      <c r="Z207">
        <f t="shared" si="1"/>
        <v>9</v>
      </c>
      <c r="AA207">
        <f t="shared" si="2"/>
        <v>3</v>
      </c>
    </row>
    <row r="208" spans="1:27" x14ac:dyDescent="0.3">
      <c r="E208">
        <v>3</v>
      </c>
      <c r="F208">
        <v>1</v>
      </c>
      <c r="G208">
        <v>10</v>
      </c>
      <c r="H208">
        <v>3</v>
      </c>
      <c r="Y208">
        <f t="shared" si="0"/>
        <v>30</v>
      </c>
      <c r="Z208">
        <f t="shared" si="1"/>
        <v>10</v>
      </c>
      <c r="AA208">
        <f t="shared" si="2"/>
        <v>3</v>
      </c>
    </row>
    <row r="209" spans="5:27" x14ac:dyDescent="0.3">
      <c r="E209">
        <v>4</v>
      </c>
      <c r="F209">
        <v>1</v>
      </c>
      <c r="G209">
        <v>1</v>
      </c>
      <c r="H209">
        <v>4</v>
      </c>
      <c r="Y209">
        <f t="shared" si="0"/>
        <v>31</v>
      </c>
      <c r="Z209">
        <f t="shared" si="1"/>
        <v>1</v>
      </c>
      <c r="AA209">
        <f t="shared" si="2"/>
        <v>4</v>
      </c>
    </row>
    <row r="210" spans="5:27" x14ac:dyDescent="0.3">
      <c r="E210">
        <v>4</v>
      </c>
      <c r="F210">
        <v>1</v>
      </c>
      <c r="G210">
        <v>2</v>
      </c>
      <c r="H210">
        <v>4</v>
      </c>
      <c r="Y210">
        <f t="shared" si="0"/>
        <v>32</v>
      </c>
      <c r="Z210">
        <f t="shared" si="1"/>
        <v>2</v>
      </c>
      <c r="AA210">
        <f t="shared" si="2"/>
        <v>4</v>
      </c>
    </row>
    <row r="211" spans="5:27" x14ac:dyDescent="0.3">
      <c r="E211">
        <v>4</v>
      </c>
      <c r="F211">
        <v>1</v>
      </c>
      <c r="G211">
        <v>3</v>
      </c>
      <c r="H211">
        <v>4</v>
      </c>
      <c r="Y211">
        <f t="shared" si="0"/>
        <v>33</v>
      </c>
      <c r="Z211">
        <f t="shared" si="1"/>
        <v>3</v>
      </c>
      <c r="AA211">
        <f t="shared" si="2"/>
        <v>4</v>
      </c>
    </row>
    <row r="212" spans="5:27" x14ac:dyDescent="0.3">
      <c r="E212">
        <v>4</v>
      </c>
      <c r="F212">
        <v>1</v>
      </c>
      <c r="G212">
        <v>4</v>
      </c>
      <c r="H212">
        <v>4</v>
      </c>
      <c r="Y212">
        <f t="shared" si="0"/>
        <v>34</v>
      </c>
      <c r="Z212">
        <f t="shared" si="1"/>
        <v>4</v>
      </c>
      <c r="AA212">
        <f t="shared" si="2"/>
        <v>4</v>
      </c>
    </row>
    <row r="213" spans="5:27" x14ac:dyDescent="0.3">
      <c r="E213">
        <v>4</v>
      </c>
      <c r="F213">
        <v>1</v>
      </c>
      <c r="G213">
        <v>5</v>
      </c>
      <c r="H213">
        <v>4</v>
      </c>
      <c r="Y213">
        <f t="shared" si="0"/>
        <v>35</v>
      </c>
      <c r="Z213">
        <f t="shared" si="1"/>
        <v>5</v>
      </c>
      <c r="AA213">
        <f t="shared" si="2"/>
        <v>4</v>
      </c>
    </row>
    <row r="214" spans="5:27" x14ac:dyDescent="0.3">
      <c r="E214">
        <v>4</v>
      </c>
      <c r="F214">
        <v>1</v>
      </c>
      <c r="G214">
        <v>6</v>
      </c>
      <c r="H214">
        <v>4</v>
      </c>
      <c r="Y214">
        <f t="shared" si="0"/>
        <v>36</v>
      </c>
      <c r="Z214">
        <f t="shared" si="1"/>
        <v>6</v>
      </c>
      <c r="AA214">
        <f t="shared" si="2"/>
        <v>4</v>
      </c>
    </row>
    <row r="215" spans="5:27" x14ac:dyDescent="0.3">
      <c r="E215">
        <v>4</v>
      </c>
      <c r="F215">
        <v>1</v>
      </c>
      <c r="G215">
        <v>7</v>
      </c>
      <c r="H215">
        <v>4</v>
      </c>
      <c r="Y215">
        <f t="shared" si="0"/>
        <v>37</v>
      </c>
      <c r="Z215">
        <f t="shared" si="1"/>
        <v>7</v>
      </c>
      <c r="AA215">
        <f t="shared" si="2"/>
        <v>4</v>
      </c>
    </row>
    <row r="216" spans="5:27" x14ac:dyDescent="0.3">
      <c r="E216">
        <v>4</v>
      </c>
      <c r="F216">
        <v>1</v>
      </c>
      <c r="G216">
        <v>8</v>
      </c>
      <c r="H216">
        <v>4</v>
      </c>
      <c r="Y216">
        <f t="shared" si="0"/>
        <v>38</v>
      </c>
      <c r="Z216">
        <f t="shared" si="1"/>
        <v>8</v>
      </c>
      <c r="AA216">
        <f t="shared" si="2"/>
        <v>4</v>
      </c>
    </row>
    <row r="217" spans="5:27" x14ac:dyDescent="0.3">
      <c r="E217">
        <v>4</v>
      </c>
      <c r="F217">
        <v>1</v>
      </c>
      <c r="G217">
        <v>9</v>
      </c>
      <c r="H217">
        <v>4</v>
      </c>
      <c r="Y217">
        <f t="shared" si="0"/>
        <v>39</v>
      </c>
      <c r="Z217">
        <f t="shared" si="1"/>
        <v>9</v>
      </c>
      <c r="AA217">
        <f t="shared" si="2"/>
        <v>4</v>
      </c>
    </row>
    <row r="218" spans="5:27" x14ac:dyDescent="0.3">
      <c r="E218">
        <v>4</v>
      </c>
      <c r="F218">
        <v>1</v>
      </c>
      <c r="G218">
        <v>10</v>
      </c>
      <c r="H218">
        <v>4</v>
      </c>
      <c r="Y218">
        <f t="shared" si="0"/>
        <v>40</v>
      </c>
      <c r="Z218">
        <f t="shared" si="1"/>
        <v>10</v>
      </c>
      <c r="AA218">
        <f t="shared" si="2"/>
        <v>4</v>
      </c>
    </row>
    <row r="219" spans="5:27" x14ac:dyDescent="0.3">
      <c r="E219">
        <v>5</v>
      </c>
      <c r="F219">
        <v>1</v>
      </c>
      <c r="G219">
        <v>1</v>
      </c>
      <c r="H219">
        <v>5</v>
      </c>
      <c r="Y219">
        <f t="shared" si="0"/>
        <v>41</v>
      </c>
      <c r="Z219">
        <f t="shared" si="1"/>
        <v>1</v>
      </c>
      <c r="AA219">
        <f t="shared" si="2"/>
        <v>5</v>
      </c>
    </row>
    <row r="220" spans="5:27" x14ac:dyDescent="0.3">
      <c r="E220">
        <v>5</v>
      </c>
      <c r="F220">
        <v>1</v>
      </c>
      <c r="G220">
        <v>2</v>
      </c>
      <c r="H220">
        <v>5</v>
      </c>
      <c r="Y220">
        <f t="shared" si="0"/>
        <v>42</v>
      </c>
      <c r="Z220">
        <f t="shared" si="1"/>
        <v>2</v>
      </c>
      <c r="AA220">
        <f t="shared" si="2"/>
        <v>5</v>
      </c>
    </row>
    <row r="221" spans="5:27" x14ac:dyDescent="0.3">
      <c r="E221">
        <v>5</v>
      </c>
      <c r="F221">
        <v>1</v>
      </c>
      <c r="G221">
        <v>3</v>
      </c>
      <c r="H221">
        <v>5</v>
      </c>
      <c r="Y221">
        <f t="shared" si="0"/>
        <v>43</v>
      </c>
      <c r="Z221">
        <f t="shared" si="1"/>
        <v>3</v>
      </c>
      <c r="AA221">
        <f t="shared" si="2"/>
        <v>5</v>
      </c>
    </row>
    <row r="222" spans="5:27" x14ac:dyDescent="0.3">
      <c r="E222">
        <v>5</v>
      </c>
      <c r="F222">
        <v>1</v>
      </c>
      <c r="G222">
        <v>4</v>
      </c>
      <c r="H222">
        <v>5</v>
      </c>
      <c r="Y222">
        <f t="shared" si="0"/>
        <v>44</v>
      </c>
      <c r="Z222">
        <f t="shared" si="1"/>
        <v>4</v>
      </c>
      <c r="AA222">
        <f t="shared" si="2"/>
        <v>5</v>
      </c>
    </row>
    <row r="223" spans="5:27" x14ac:dyDescent="0.3">
      <c r="E223">
        <v>5</v>
      </c>
      <c r="F223">
        <v>1</v>
      </c>
      <c r="G223">
        <v>5</v>
      </c>
      <c r="H223">
        <v>5</v>
      </c>
      <c r="Y223">
        <f t="shared" si="0"/>
        <v>45</v>
      </c>
      <c r="Z223">
        <f t="shared" si="1"/>
        <v>5</v>
      </c>
      <c r="AA223">
        <f t="shared" si="2"/>
        <v>5</v>
      </c>
    </row>
    <row r="224" spans="5:27" x14ac:dyDescent="0.3">
      <c r="E224">
        <v>5</v>
      </c>
      <c r="F224">
        <v>1</v>
      </c>
      <c r="G224">
        <v>6</v>
      </c>
      <c r="H224">
        <v>5</v>
      </c>
      <c r="Y224">
        <f t="shared" si="0"/>
        <v>46</v>
      </c>
      <c r="Z224">
        <f t="shared" si="1"/>
        <v>6</v>
      </c>
      <c r="AA224">
        <f t="shared" si="2"/>
        <v>5</v>
      </c>
    </row>
    <row r="225" spans="5:27" x14ac:dyDescent="0.3">
      <c r="E225">
        <v>5</v>
      </c>
      <c r="F225">
        <v>1</v>
      </c>
      <c r="G225">
        <v>7</v>
      </c>
      <c r="H225">
        <v>5</v>
      </c>
      <c r="Y225">
        <f t="shared" si="0"/>
        <v>47</v>
      </c>
      <c r="Z225">
        <f t="shared" si="1"/>
        <v>7</v>
      </c>
      <c r="AA225">
        <f t="shared" si="2"/>
        <v>5</v>
      </c>
    </row>
    <row r="226" spans="5:27" x14ac:dyDescent="0.3">
      <c r="E226">
        <v>5</v>
      </c>
      <c r="F226">
        <v>1</v>
      </c>
      <c r="G226">
        <v>8</v>
      </c>
      <c r="H226">
        <v>5</v>
      </c>
      <c r="Y226">
        <f t="shared" si="0"/>
        <v>48</v>
      </c>
      <c r="Z226">
        <f t="shared" si="1"/>
        <v>8</v>
      </c>
      <c r="AA226">
        <f t="shared" si="2"/>
        <v>5</v>
      </c>
    </row>
    <row r="227" spans="5:27" x14ac:dyDescent="0.3">
      <c r="E227">
        <v>5</v>
      </c>
      <c r="F227">
        <v>1</v>
      </c>
      <c r="G227">
        <v>9</v>
      </c>
      <c r="H227">
        <v>5</v>
      </c>
      <c r="Y227">
        <f t="shared" si="0"/>
        <v>49</v>
      </c>
      <c r="Z227">
        <f t="shared" si="1"/>
        <v>9</v>
      </c>
      <c r="AA227">
        <f t="shared" si="2"/>
        <v>5</v>
      </c>
    </row>
    <row r="228" spans="5:27" x14ac:dyDescent="0.3">
      <c r="E228">
        <v>5</v>
      </c>
      <c r="F228">
        <v>1</v>
      </c>
      <c r="G228">
        <v>10</v>
      </c>
      <c r="H228">
        <v>5</v>
      </c>
      <c r="Y228">
        <f t="shared" si="0"/>
        <v>50</v>
      </c>
      <c r="Z228">
        <f t="shared" si="1"/>
        <v>10</v>
      </c>
      <c r="AA228">
        <f t="shared" si="2"/>
        <v>5</v>
      </c>
    </row>
    <row r="229" spans="5:27" x14ac:dyDescent="0.3">
      <c r="E229">
        <v>1</v>
      </c>
      <c r="F229">
        <v>2</v>
      </c>
      <c r="G229">
        <v>1</v>
      </c>
      <c r="H229">
        <v>6</v>
      </c>
    </row>
    <row r="230" spans="5:27" x14ac:dyDescent="0.3">
      <c r="E230">
        <v>2</v>
      </c>
      <c r="F230">
        <v>2</v>
      </c>
      <c r="G230">
        <v>1</v>
      </c>
      <c r="H230">
        <v>7</v>
      </c>
    </row>
    <row r="231" spans="5:27" x14ac:dyDescent="0.3">
      <c r="E231">
        <v>3</v>
      </c>
      <c r="F231">
        <v>2</v>
      </c>
      <c r="G231">
        <v>1</v>
      </c>
      <c r="H231">
        <v>8</v>
      </c>
    </row>
    <row r="232" spans="5:27" x14ac:dyDescent="0.3">
      <c r="E232">
        <v>4</v>
      </c>
      <c r="F232">
        <v>2</v>
      </c>
      <c r="G232">
        <v>1</v>
      </c>
      <c r="H232">
        <v>9</v>
      </c>
    </row>
    <row r="233" spans="5:27" x14ac:dyDescent="0.3">
      <c r="E233">
        <v>5</v>
      </c>
      <c r="F233">
        <v>2</v>
      </c>
      <c r="G233">
        <v>1</v>
      </c>
      <c r="H23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Information</vt:lpstr>
      <vt:lpstr>Sample Financial Terms</vt:lpstr>
      <vt:lpstr>Loss Example allocrule2</vt:lpstr>
      <vt:lpstr>Loss Example allocrule1</vt:lpstr>
      <vt:lpstr>Oasis files</vt:lpstr>
      <vt:lpstr>'Loss Example allocrule1'!Print_Titles</vt:lpstr>
      <vt:lpstr>'Loss Example allocrule2'!Print_Titles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2019-02-21T14:20:32Z</dcterms:modified>
</cp:coreProperties>
</file>