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4\"/>
    </mc:Choice>
  </mc:AlternateContent>
  <bookViews>
    <workbookView xWindow="-12" yWindow="-12" windowWidth="18972" windowHeight="5916" activeTab="3"/>
  </bookViews>
  <sheets>
    <sheet name="Information" sheetId="9" r:id="rId1"/>
    <sheet name="Sample Financial Terms" sheetId="4" r:id="rId2"/>
    <sheet name="Loss Example" sheetId="5" r:id="rId3"/>
    <sheet name="Oasis files" sheetId="10" r:id="rId4"/>
  </sheets>
  <definedNames>
    <definedName name="_3_0_REIN_FF_with_Policy_FAC">#REF!</definedName>
    <definedName name="_6_1_FF_Account">#REF!</definedName>
    <definedName name="_6_2_FF_Loc">#REF!</definedName>
    <definedName name="_xlnm._FilterDatabase" localSheetId="3" hidden="1">'Oasis files'!$V$4:$Y$85</definedName>
    <definedName name="_xlnm.Print_Titles" localSheetId="2">'Loss Example'!$A:$D,'Loss Example'!$1:$7</definedName>
  </definedNames>
  <calcPr calcId="162913"/>
</workbook>
</file>

<file path=xl/calcChain.xml><?xml version="1.0" encoding="utf-8"?>
<calcChain xmlns="http://schemas.openxmlformats.org/spreadsheetml/2006/main">
  <c r="E31" i="5" l="1"/>
  <c r="R15" i="5" l="1"/>
  <c r="Q15" i="5"/>
  <c r="R14" i="5"/>
  <c r="Q14" i="5"/>
  <c r="R13" i="5"/>
  <c r="T33" i="4"/>
  <c r="R71" i="5"/>
  <c r="R69" i="5"/>
  <c r="R67" i="5"/>
  <c r="R65" i="5"/>
  <c r="R64" i="5"/>
  <c r="R63" i="5"/>
  <c r="R62" i="5"/>
  <c r="S30" i="5"/>
  <c r="S28" i="5"/>
  <c r="R26" i="5"/>
  <c r="R24" i="5"/>
  <c r="R23" i="5"/>
  <c r="R22" i="5"/>
  <c r="R10" i="5"/>
  <c r="R9" i="5"/>
  <c r="R8" i="5"/>
  <c r="Q84" i="5"/>
  <c r="Q82" i="5"/>
  <c r="Q80" i="5"/>
  <c r="Q78" i="5"/>
  <c r="Q77" i="5"/>
  <c r="Q76" i="5"/>
  <c r="Q75" i="5"/>
  <c r="Q71" i="5"/>
  <c r="Q69" i="5"/>
  <c r="Q67" i="5"/>
  <c r="Q65" i="5"/>
  <c r="Q64" i="5"/>
  <c r="Q63" i="5"/>
  <c r="Q62" i="5"/>
  <c r="Q26" i="5"/>
  <c r="Q24" i="5"/>
  <c r="Q23" i="5"/>
  <c r="Q22" i="5"/>
  <c r="Q10" i="5"/>
  <c r="Q9" i="5"/>
  <c r="Q8" i="5"/>
  <c r="R150" i="5"/>
  <c r="Q150" i="5"/>
  <c r="R148" i="5"/>
  <c r="Q148" i="5"/>
  <c r="R146" i="5"/>
  <c r="Q146" i="5"/>
  <c r="R144" i="5"/>
  <c r="Q144" i="5"/>
  <c r="R143" i="5"/>
  <c r="Q143" i="5"/>
  <c r="R142" i="5"/>
  <c r="Q142" i="5"/>
  <c r="R141" i="5"/>
  <c r="Q141" i="5"/>
  <c r="R137" i="5"/>
  <c r="Q137" i="5"/>
  <c r="R135" i="5"/>
  <c r="Q135" i="5"/>
  <c r="R133" i="5"/>
  <c r="Q133" i="5"/>
  <c r="R131" i="5"/>
  <c r="Q131" i="5"/>
  <c r="R130" i="5"/>
  <c r="Q130" i="5"/>
  <c r="R129" i="5"/>
  <c r="Q129" i="5"/>
  <c r="R128" i="5"/>
  <c r="Q128" i="5"/>
  <c r="R124" i="5"/>
  <c r="Q124" i="5"/>
  <c r="R122" i="5"/>
  <c r="Q122" i="5"/>
  <c r="R120" i="5"/>
  <c r="Q120" i="5"/>
  <c r="R118" i="5"/>
  <c r="Q118" i="5"/>
  <c r="R117" i="5"/>
  <c r="Q117" i="5"/>
  <c r="R116" i="5"/>
  <c r="Q116" i="5"/>
  <c r="R115" i="5"/>
  <c r="Q115" i="5"/>
  <c r="R111" i="5"/>
  <c r="Q111" i="5"/>
  <c r="R109" i="5"/>
  <c r="Q109" i="5"/>
  <c r="R107" i="5"/>
  <c r="Q107" i="5"/>
  <c r="R105" i="5"/>
  <c r="Q105" i="5"/>
  <c r="R104" i="5"/>
  <c r="Q104" i="5"/>
  <c r="R103" i="5"/>
  <c r="Q103" i="5"/>
  <c r="R102" i="5"/>
  <c r="Q102" i="5"/>
  <c r="R98" i="5"/>
  <c r="Q98" i="5"/>
  <c r="R96" i="5"/>
  <c r="Q96" i="5"/>
  <c r="R94" i="5"/>
  <c r="Q94" i="5"/>
  <c r="R92" i="5"/>
  <c r="Q92" i="5"/>
  <c r="R91" i="5"/>
  <c r="Q91" i="5"/>
  <c r="R90" i="5"/>
  <c r="Q90" i="5"/>
  <c r="R89" i="5"/>
  <c r="Q89" i="5"/>
  <c r="T32" i="4"/>
  <c r="T31" i="4"/>
  <c r="U85" i="5"/>
  <c r="U72" i="5"/>
  <c r="N150" i="5"/>
  <c r="M150" i="5"/>
  <c r="L150" i="5"/>
  <c r="K150" i="5"/>
  <c r="N148" i="5"/>
  <c r="M148" i="5"/>
  <c r="L148" i="5"/>
  <c r="K148" i="5"/>
  <c r="N146" i="5"/>
  <c r="M146" i="5"/>
  <c r="L146" i="5"/>
  <c r="K146" i="5"/>
  <c r="N144" i="5"/>
  <c r="M144" i="5"/>
  <c r="L144" i="5"/>
  <c r="K144" i="5"/>
  <c r="N143" i="5"/>
  <c r="M143" i="5"/>
  <c r="L143" i="5"/>
  <c r="K143" i="5"/>
  <c r="N142" i="5"/>
  <c r="M142" i="5"/>
  <c r="L142" i="5"/>
  <c r="K142" i="5"/>
  <c r="N141" i="5"/>
  <c r="M141" i="5"/>
  <c r="L141" i="5"/>
  <c r="K141" i="5"/>
  <c r="N137" i="5"/>
  <c r="M137" i="5"/>
  <c r="L137" i="5"/>
  <c r="K137" i="5"/>
  <c r="N135" i="5"/>
  <c r="M135" i="5"/>
  <c r="L135" i="5"/>
  <c r="K135" i="5"/>
  <c r="N133" i="5"/>
  <c r="M133" i="5"/>
  <c r="L133" i="5"/>
  <c r="K133" i="5"/>
  <c r="N131" i="5"/>
  <c r="M131" i="5"/>
  <c r="L131" i="5"/>
  <c r="K131" i="5"/>
  <c r="N130" i="5"/>
  <c r="M130" i="5"/>
  <c r="L130" i="5"/>
  <c r="K130" i="5"/>
  <c r="N129" i="5"/>
  <c r="M129" i="5"/>
  <c r="L129" i="5"/>
  <c r="K129" i="5"/>
  <c r="N128" i="5"/>
  <c r="M128" i="5"/>
  <c r="L128" i="5"/>
  <c r="K128" i="5"/>
  <c r="N124" i="5"/>
  <c r="M124" i="5"/>
  <c r="L124" i="5"/>
  <c r="K124" i="5"/>
  <c r="N122" i="5"/>
  <c r="M122" i="5"/>
  <c r="L122" i="5"/>
  <c r="K122" i="5"/>
  <c r="N120" i="5"/>
  <c r="M120" i="5"/>
  <c r="L120" i="5"/>
  <c r="K120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1" i="5"/>
  <c r="M111" i="5"/>
  <c r="L111" i="5"/>
  <c r="K111" i="5"/>
  <c r="N109" i="5"/>
  <c r="M109" i="5"/>
  <c r="L109" i="5"/>
  <c r="K109" i="5"/>
  <c r="N107" i="5"/>
  <c r="M107" i="5"/>
  <c r="L107" i="5"/>
  <c r="K107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98" i="5"/>
  <c r="M98" i="5"/>
  <c r="L98" i="5"/>
  <c r="K98" i="5"/>
  <c r="N96" i="5"/>
  <c r="M96" i="5"/>
  <c r="L96" i="5"/>
  <c r="K96" i="5"/>
  <c r="N94" i="5"/>
  <c r="M94" i="5"/>
  <c r="L94" i="5"/>
  <c r="K94" i="5"/>
  <c r="N92" i="5"/>
  <c r="M92" i="5"/>
  <c r="L92" i="5"/>
  <c r="K92" i="5"/>
  <c r="N91" i="5"/>
  <c r="M91" i="5"/>
  <c r="L91" i="5"/>
  <c r="K91" i="5"/>
  <c r="N90" i="5"/>
  <c r="M90" i="5"/>
  <c r="L90" i="5"/>
  <c r="K90" i="5"/>
  <c r="N89" i="5"/>
  <c r="M89" i="5"/>
  <c r="L89" i="5"/>
  <c r="K89" i="5"/>
  <c r="N84" i="5"/>
  <c r="N82" i="5"/>
  <c r="N80" i="5"/>
  <c r="N78" i="5"/>
  <c r="N77" i="5"/>
  <c r="N76" i="5"/>
  <c r="N75" i="5"/>
  <c r="M84" i="5"/>
  <c r="M82" i="5"/>
  <c r="M80" i="5"/>
  <c r="M78" i="5"/>
  <c r="M77" i="5"/>
  <c r="M76" i="5"/>
  <c r="M75" i="5"/>
  <c r="K84" i="5"/>
  <c r="K82" i="5"/>
  <c r="K80" i="5"/>
  <c r="K78" i="5"/>
  <c r="K77" i="5"/>
  <c r="K76" i="5"/>
  <c r="K75" i="5"/>
  <c r="N71" i="5"/>
  <c r="N69" i="5"/>
  <c r="N67" i="5"/>
  <c r="N65" i="5"/>
  <c r="N64" i="5"/>
  <c r="N63" i="5"/>
  <c r="N62" i="5"/>
  <c r="M71" i="5"/>
  <c r="M69" i="5"/>
  <c r="M67" i="5"/>
  <c r="M65" i="5"/>
  <c r="M64" i="5"/>
  <c r="M63" i="5"/>
  <c r="M62" i="5"/>
  <c r="L71" i="5"/>
  <c r="L69" i="5"/>
  <c r="L67" i="5"/>
  <c r="L65" i="5"/>
  <c r="L64" i="5"/>
  <c r="L63" i="5"/>
  <c r="L62" i="5"/>
  <c r="K71" i="5"/>
  <c r="K69" i="5"/>
  <c r="K67" i="5"/>
  <c r="K65" i="5"/>
  <c r="K64" i="5"/>
  <c r="K63" i="5"/>
  <c r="K62" i="5"/>
  <c r="T29" i="4"/>
  <c r="T26" i="4"/>
  <c r="T28" i="4"/>
  <c r="T25" i="4"/>
  <c r="T23" i="4"/>
  <c r="T22" i="4"/>
  <c r="T21" i="4"/>
  <c r="M13" i="5"/>
  <c r="M14" i="5"/>
  <c r="M15" i="5"/>
  <c r="M34" i="5"/>
  <c r="N34" i="5"/>
  <c r="M35" i="5"/>
  <c r="N35" i="5"/>
  <c r="M36" i="5"/>
  <c r="N36" i="5"/>
  <c r="M37" i="5"/>
  <c r="N37" i="5"/>
  <c r="M39" i="5"/>
  <c r="N39" i="5"/>
  <c r="M41" i="5"/>
  <c r="N41" i="5"/>
  <c r="M43" i="5"/>
  <c r="N43" i="5"/>
  <c r="M44" i="5"/>
  <c r="N44" i="5"/>
  <c r="K44" i="5"/>
  <c r="K43" i="5"/>
  <c r="K41" i="5"/>
  <c r="K39" i="5"/>
  <c r="K37" i="5"/>
  <c r="K36" i="5"/>
  <c r="K35" i="5"/>
  <c r="K34" i="5"/>
  <c r="H150" i="5"/>
  <c r="G150" i="5"/>
  <c r="F150" i="5"/>
  <c r="E150" i="5"/>
  <c r="H148" i="5"/>
  <c r="G148" i="5"/>
  <c r="F148" i="5"/>
  <c r="E148" i="5"/>
  <c r="H146" i="5"/>
  <c r="G146" i="5"/>
  <c r="F146" i="5"/>
  <c r="E146" i="5"/>
  <c r="H144" i="5"/>
  <c r="G144" i="5"/>
  <c r="F144" i="5"/>
  <c r="E144" i="5"/>
  <c r="H143" i="5"/>
  <c r="G143" i="5"/>
  <c r="F143" i="5"/>
  <c r="E143" i="5"/>
  <c r="H142" i="5"/>
  <c r="G142" i="5"/>
  <c r="F142" i="5"/>
  <c r="E142" i="5"/>
  <c r="H141" i="5"/>
  <c r="G141" i="5"/>
  <c r="F141" i="5"/>
  <c r="E141" i="5"/>
  <c r="H137" i="5"/>
  <c r="G137" i="5"/>
  <c r="F137" i="5"/>
  <c r="E137" i="5"/>
  <c r="H135" i="5"/>
  <c r="G135" i="5"/>
  <c r="F135" i="5"/>
  <c r="E135" i="5"/>
  <c r="H133" i="5"/>
  <c r="G133" i="5"/>
  <c r="F133" i="5"/>
  <c r="E133" i="5"/>
  <c r="H131" i="5"/>
  <c r="G131" i="5"/>
  <c r="F131" i="5"/>
  <c r="E131" i="5"/>
  <c r="H130" i="5"/>
  <c r="G130" i="5"/>
  <c r="F130" i="5"/>
  <c r="E130" i="5"/>
  <c r="H129" i="5"/>
  <c r="G129" i="5"/>
  <c r="F129" i="5"/>
  <c r="E129" i="5"/>
  <c r="H128" i="5"/>
  <c r="G128" i="5"/>
  <c r="F128" i="5"/>
  <c r="E128" i="5"/>
  <c r="H124" i="5"/>
  <c r="G124" i="5"/>
  <c r="F124" i="5"/>
  <c r="E124" i="5"/>
  <c r="H122" i="5"/>
  <c r="G122" i="5"/>
  <c r="F122" i="5"/>
  <c r="E122" i="5"/>
  <c r="H120" i="5"/>
  <c r="G120" i="5"/>
  <c r="F120" i="5"/>
  <c r="E120" i="5"/>
  <c r="H118" i="5"/>
  <c r="G118" i="5"/>
  <c r="F118" i="5"/>
  <c r="E118" i="5"/>
  <c r="H117" i="5"/>
  <c r="G117" i="5"/>
  <c r="F117" i="5"/>
  <c r="E117" i="5"/>
  <c r="H116" i="5"/>
  <c r="G116" i="5"/>
  <c r="F116" i="5"/>
  <c r="E116" i="5"/>
  <c r="H115" i="5"/>
  <c r="G115" i="5"/>
  <c r="F115" i="5"/>
  <c r="E115" i="5"/>
  <c r="H111" i="5"/>
  <c r="G111" i="5"/>
  <c r="F111" i="5"/>
  <c r="E111" i="5"/>
  <c r="H109" i="5"/>
  <c r="G109" i="5"/>
  <c r="F109" i="5"/>
  <c r="E109" i="5"/>
  <c r="H107" i="5"/>
  <c r="G107" i="5"/>
  <c r="F107" i="5"/>
  <c r="E107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H102" i="5"/>
  <c r="G102" i="5"/>
  <c r="F102" i="5"/>
  <c r="E102" i="5"/>
  <c r="H98" i="5"/>
  <c r="H96" i="5"/>
  <c r="H94" i="5"/>
  <c r="H92" i="5"/>
  <c r="H91" i="5"/>
  <c r="H90" i="5"/>
  <c r="H89" i="5"/>
  <c r="G98" i="5"/>
  <c r="G96" i="5"/>
  <c r="G94" i="5"/>
  <c r="G92" i="5"/>
  <c r="G91" i="5"/>
  <c r="G90" i="5"/>
  <c r="G89" i="5"/>
  <c r="F98" i="5"/>
  <c r="F96" i="5"/>
  <c r="F94" i="5"/>
  <c r="F92" i="5"/>
  <c r="F91" i="5"/>
  <c r="F90" i="5"/>
  <c r="F89" i="5"/>
  <c r="E96" i="5"/>
  <c r="E98" i="5"/>
  <c r="E94" i="5"/>
  <c r="E92" i="5"/>
  <c r="E91" i="5"/>
  <c r="E90" i="5"/>
  <c r="E89" i="5"/>
  <c r="I58" i="5"/>
  <c r="I57" i="5"/>
  <c r="I55" i="5"/>
  <c r="I53" i="5"/>
  <c r="I51" i="5"/>
  <c r="I50" i="5"/>
  <c r="I49" i="5"/>
  <c r="I48" i="5"/>
  <c r="E23" i="5"/>
  <c r="E35" i="5"/>
  <c r="G35" i="5"/>
  <c r="H15" i="5"/>
  <c r="G15" i="5"/>
  <c r="F15" i="5"/>
  <c r="E15" i="5"/>
  <c r="N15" i="5"/>
  <c r="L15" i="5"/>
  <c r="K15" i="5"/>
  <c r="N14" i="5"/>
  <c r="L14" i="5"/>
  <c r="K14" i="5"/>
  <c r="N13" i="5"/>
  <c r="L13" i="5"/>
  <c r="H14" i="5"/>
  <c r="G14" i="5"/>
  <c r="F14" i="5"/>
  <c r="E14" i="5"/>
  <c r="H13" i="5"/>
  <c r="G13" i="5"/>
  <c r="F13" i="5"/>
  <c r="O30" i="5"/>
  <c r="O28" i="5"/>
  <c r="N22" i="5"/>
  <c r="N23" i="5"/>
  <c r="M22" i="5"/>
  <c r="M23" i="5"/>
  <c r="M24" i="5"/>
  <c r="L22" i="5"/>
  <c r="L23" i="5"/>
  <c r="L24" i="5"/>
  <c r="K22" i="5"/>
  <c r="K23" i="5"/>
  <c r="K24" i="5"/>
  <c r="K26" i="5"/>
  <c r="N10" i="5"/>
  <c r="N9" i="5"/>
  <c r="N8" i="5"/>
  <c r="M10" i="5"/>
  <c r="M9" i="5"/>
  <c r="M8" i="5"/>
  <c r="L10" i="5"/>
  <c r="L9" i="5"/>
  <c r="L8" i="5"/>
  <c r="K10" i="5"/>
  <c r="K9" i="5"/>
  <c r="K8" i="5"/>
  <c r="K16" i="5" s="1"/>
  <c r="G44" i="5"/>
  <c r="G43" i="5"/>
  <c r="G41" i="5"/>
  <c r="G37" i="5"/>
  <c r="G39" i="5"/>
  <c r="G36" i="5"/>
  <c r="G34" i="5"/>
  <c r="F44" i="5"/>
  <c r="F43" i="5"/>
  <c r="F41" i="5"/>
  <c r="F37" i="5"/>
  <c r="F39" i="5"/>
  <c r="F36" i="5"/>
  <c r="F35" i="5"/>
  <c r="F34" i="5"/>
  <c r="E44" i="5"/>
  <c r="E43" i="5"/>
  <c r="E41" i="5"/>
  <c r="E37" i="5"/>
  <c r="E39" i="5"/>
  <c r="E36" i="5"/>
  <c r="E34" i="5"/>
  <c r="I28" i="5"/>
  <c r="H22" i="5"/>
  <c r="H23" i="5"/>
  <c r="H24" i="5"/>
  <c r="H26" i="5"/>
  <c r="G22" i="5"/>
  <c r="G23" i="5"/>
  <c r="G24" i="5"/>
  <c r="G26" i="5"/>
  <c r="F22" i="5"/>
  <c r="F23" i="5"/>
  <c r="F24" i="5"/>
  <c r="F26" i="5"/>
  <c r="E22" i="5"/>
  <c r="E24" i="5"/>
  <c r="E26" i="5"/>
  <c r="H10" i="5"/>
  <c r="H9" i="5"/>
  <c r="H8" i="5"/>
  <c r="G10" i="5"/>
  <c r="G9" i="5"/>
  <c r="G8" i="5"/>
  <c r="F10" i="5"/>
  <c r="F9" i="5"/>
  <c r="F8" i="5"/>
  <c r="E10" i="5"/>
  <c r="E9" i="5"/>
  <c r="E8" i="5"/>
  <c r="E16" i="5" s="1"/>
  <c r="S9" i="5" l="1"/>
  <c r="S10" i="5"/>
  <c r="S8" i="5"/>
  <c r="R17" i="5"/>
  <c r="R16" i="5"/>
  <c r="R18" i="5"/>
  <c r="Q11" i="5"/>
  <c r="Q18" i="5"/>
  <c r="Q17" i="5"/>
  <c r="R11" i="5"/>
  <c r="Q16" i="5"/>
  <c r="L18" i="5"/>
  <c r="N18" i="5"/>
  <c r="M16" i="5"/>
  <c r="H16" i="5"/>
  <c r="E18" i="5"/>
  <c r="H17" i="5"/>
  <c r="L17" i="5"/>
  <c r="F18" i="5"/>
  <c r="E17" i="5"/>
  <c r="E25" i="5" s="1"/>
  <c r="E27" i="5" s="1"/>
  <c r="G16" i="5"/>
  <c r="G17" i="5"/>
  <c r="N17" i="5"/>
  <c r="H18" i="5"/>
  <c r="K18" i="5"/>
  <c r="M17" i="5"/>
  <c r="F17" i="5"/>
  <c r="M18" i="5"/>
  <c r="G18" i="5"/>
  <c r="F16" i="5"/>
  <c r="L16" i="5"/>
  <c r="N16" i="5"/>
  <c r="K17" i="5"/>
  <c r="K19" i="5" s="1"/>
  <c r="O10" i="5"/>
  <c r="O9" i="5"/>
  <c r="G11" i="5"/>
  <c r="I8" i="5"/>
  <c r="I9" i="5"/>
  <c r="N11" i="5"/>
  <c r="L11" i="5"/>
  <c r="M11" i="5"/>
  <c r="I10" i="5"/>
  <c r="K11" i="5"/>
  <c r="O8" i="5"/>
  <c r="H11" i="5"/>
  <c r="F11" i="5"/>
  <c r="E11" i="5"/>
  <c r="U10" i="5" l="1"/>
  <c r="S17" i="5"/>
  <c r="S16" i="5"/>
  <c r="U9" i="5"/>
  <c r="R19" i="5"/>
  <c r="R25" i="5" s="1"/>
  <c r="R27" i="5" s="1"/>
  <c r="S11" i="5"/>
  <c r="U8" i="5"/>
  <c r="S18" i="5"/>
  <c r="Q19" i="5"/>
  <c r="H19" i="5"/>
  <c r="L19" i="5"/>
  <c r="E19" i="5"/>
  <c r="G25" i="5"/>
  <c r="G27" i="5" s="1"/>
  <c r="F25" i="5"/>
  <c r="F27" i="5" s="1"/>
  <c r="L25" i="5"/>
  <c r="H25" i="5"/>
  <c r="H27" i="5" s="1"/>
  <c r="K25" i="5"/>
  <c r="K27" i="5" s="1"/>
  <c r="I16" i="5"/>
  <c r="I17" i="5"/>
  <c r="G19" i="5"/>
  <c r="N19" i="5"/>
  <c r="O18" i="5"/>
  <c r="M19" i="5"/>
  <c r="I18" i="5"/>
  <c r="O17" i="5"/>
  <c r="F19" i="5"/>
  <c r="O16" i="5"/>
  <c r="O11" i="5"/>
  <c r="I11" i="5"/>
  <c r="U16" i="5" l="1"/>
  <c r="U11" i="5"/>
  <c r="U17" i="5"/>
  <c r="U18" i="5"/>
  <c r="Q25" i="5"/>
  <c r="Q27" i="5" s="1"/>
  <c r="S27" i="5" s="1"/>
  <c r="S19" i="5"/>
  <c r="O19" i="5"/>
  <c r="M25" i="5"/>
  <c r="I19" i="5"/>
  <c r="I27" i="5"/>
  <c r="U19" i="5" l="1"/>
  <c r="I29" i="5"/>
  <c r="K27" i="4"/>
  <c r="L24" i="4"/>
  <c r="L23" i="4"/>
  <c r="T11" i="4"/>
  <c r="U151" i="5" s="1"/>
  <c r="T10" i="4"/>
  <c r="U138" i="5" s="1"/>
  <c r="T9" i="4"/>
  <c r="U125" i="5" s="1"/>
  <c r="T8" i="4"/>
  <c r="U112" i="5" s="1"/>
  <c r="T7" i="4"/>
  <c r="U99" i="5" s="1"/>
  <c r="G29" i="5" l="1"/>
  <c r="F29" i="5"/>
  <c r="E29" i="5"/>
  <c r="H29" i="5"/>
  <c r="L27" i="4"/>
  <c r="N24" i="5"/>
  <c r="N25" i="5" s="1"/>
  <c r="L26" i="5"/>
  <c r="L27" i="5" s="1"/>
  <c r="M26" i="5"/>
  <c r="M27" i="5" s="1"/>
  <c r="E14" i="4"/>
  <c r="N26" i="5" l="1"/>
  <c r="I30" i="5"/>
  <c r="I31" i="5" l="1"/>
  <c r="F31" i="5"/>
  <c r="G31" i="5"/>
  <c r="H31" i="5"/>
  <c r="N27" i="5"/>
  <c r="H38" i="5" l="1"/>
  <c r="G38" i="5"/>
  <c r="F38" i="5"/>
  <c r="E38" i="5"/>
  <c r="O27" i="5"/>
  <c r="O31" i="5" l="1"/>
  <c r="E40" i="5"/>
  <c r="E42" i="5" s="1"/>
  <c r="E45" i="5" s="1"/>
  <c r="E46" i="5" s="1"/>
  <c r="F40" i="5"/>
  <c r="F42" i="5" s="1"/>
  <c r="F45" i="5" s="1"/>
  <c r="F46" i="5" s="1"/>
  <c r="G40" i="5"/>
  <c r="G42" i="5" s="1"/>
  <c r="G45" i="5" s="1"/>
  <c r="G46" i="5" s="1"/>
  <c r="H40" i="5"/>
  <c r="H42" i="5" s="1"/>
  <c r="H45" i="5" s="1"/>
  <c r="H46" i="5" s="1"/>
  <c r="O29" i="5"/>
  <c r="R29" i="5" l="1"/>
  <c r="R31" i="5" s="1"/>
  <c r="Q29" i="5"/>
  <c r="Q31" i="5" s="1"/>
  <c r="S31" i="5"/>
  <c r="U31" i="5" s="1"/>
  <c r="S29" i="5"/>
  <c r="I46" i="5"/>
  <c r="M29" i="5"/>
  <c r="M31" i="5" s="1"/>
  <c r="L29" i="5"/>
  <c r="L31" i="5" s="1"/>
  <c r="K29" i="5"/>
  <c r="K31" i="5" s="1"/>
  <c r="N29" i="5"/>
  <c r="N31" i="5" s="1"/>
  <c r="I45" i="5"/>
  <c r="R38" i="5" l="1"/>
  <c r="R40" i="5" s="1"/>
  <c r="R42" i="5" s="1"/>
  <c r="R45" i="5" s="1"/>
  <c r="R46" i="5" s="1"/>
  <c r="Q38" i="5"/>
  <c r="Q40" i="5" s="1"/>
  <c r="Q42" i="5" s="1"/>
  <c r="Q45" i="5" s="1"/>
  <c r="M38" i="5"/>
  <c r="M40" i="5" s="1"/>
  <c r="M42" i="5" s="1"/>
  <c r="M45" i="5" s="1"/>
  <c r="N38" i="5"/>
  <c r="N40" i="5" s="1"/>
  <c r="N42" i="5" s="1"/>
  <c r="N45" i="5" s="1"/>
  <c r="I52" i="5"/>
  <c r="I54" i="5" s="1"/>
  <c r="I56" i="5" s="1"/>
  <c r="I59" i="5" s="1"/>
  <c r="K38" i="5"/>
  <c r="L38" i="5"/>
  <c r="Q46" i="5" l="1"/>
  <c r="S46" i="5" s="1"/>
  <c r="S45" i="5"/>
  <c r="I60" i="5"/>
  <c r="N46" i="5"/>
  <c r="M46" i="5"/>
  <c r="F59" i="5"/>
  <c r="F60" i="5" s="1"/>
  <c r="E59" i="5"/>
  <c r="E60" i="5" s="1"/>
  <c r="H59" i="5"/>
  <c r="G59" i="5"/>
  <c r="G60" i="5" s="1"/>
  <c r="L40" i="5"/>
  <c r="L42" i="5" s="1"/>
  <c r="L45" i="5" s="1"/>
  <c r="K40" i="5"/>
  <c r="K42" i="5" s="1"/>
  <c r="K45" i="5" s="1"/>
  <c r="E79" i="5" l="1"/>
  <c r="E81" i="5" s="1"/>
  <c r="E83" i="5" s="1"/>
  <c r="E66" i="5"/>
  <c r="E68" i="5" s="1"/>
  <c r="E70" i="5" s="1"/>
  <c r="F79" i="5"/>
  <c r="F81" i="5" s="1"/>
  <c r="F83" i="5" s="1"/>
  <c r="F66" i="5"/>
  <c r="F68" i="5" s="1"/>
  <c r="F70" i="5" s="1"/>
  <c r="G79" i="5"/>
  <c r="G81" i="5" s="1"/>
  <c r="G83" i="5" s="1"/>
  <c r="G66" i="5"/>
  <c r="G68" i="5" s="1"/>
  <c r="G70" i="5" s="1"/>
  <c r="H60" i="5"/>
  <c r="L46" i="5"/>
  <c r="O45" i="5"/>
  <c r="K46" i="5"/>
  <c r="U45" i="5" l="1"/>
  <c r="H79" i="5"/>
  <c r="H81" i="5" s="1"/>
  <c r="H83" i="5" s="1"/>
  <c r="I83" i="5" s="1"/>
  <c r="H66" i="5"/>
  <c r="H68" i="5" s="1"/>
  <c r="H70" i="5" s="1"/>
  <c r="I70" i="5" s="1"/>
  <c r="O46" i="5"/>
  <c r="U46" i="5" s="1"/>
  <c r="S52" i="5" l="1"/>
  <c r="S54" i="5" s="1"/>
  <c r="S56" i="5" s="1"/>
  <c r="S59" i="5" s="1"/>
  <c r="O52" i="5"/>
  <c r="O54" i="5" s="1"/>
  <c r="O56" i="5" s="1"/>
  <c r="O59" i="5" s="1"/>
  <c r="S60" i="5" l="1"/>
  <c r="U59" i="5"/>
  <c r="R59" i="5"/>
  <c r="Q59" i="5"/>
  <c r="O60" i="5"/>
  <c r="M59" i="5"/>
  <c r="L59" i="5"/>
  <c r="L60" i="5" s="1"/>
  <c r="K59" i="5"/>
  <c r="N59" i="5"/>
  <c r="U60" i="5" l="1"/>
  <c r="Q60" i="5"/>
  <c r="R60" i="5"/>
  <c r="K60" i="5"/>
  <c r="L79" i="5"/>
  <c r="L81" i="5" s="1"/>
  <c r="L83" i="5" s="1"/>
  <c r="L66" i="5"/>
  <c r="L68" i="5" s="1"/>
  <c r="L70" i="5" s="1"/>
  <c r="N60" i="5"/>
  <c r="M60" i="5"/>
  <c r="R79" i="5" l="1"/>
  <c r="R81" i="5" s="1"/>
  <c r="R83" i="5" s="1"/>
  <c r="R66" i="5"/>
  <c r="R68" i="5" s="1"/>
  <c r="R70" i="5" s="1"/>
  <c r="Q79" i="5"/>
  <c r="Q81" i="5" s="1"/>
  <c r="Q83" i="5" s="1"/>
  <c r="Q66" i="5"/>
  <c r="Q68" i="5" s="1"/>
  <c r="Q70" i="5" s="1"/>
  <c r="M79" i="5"/>
  <c r="M81" i="5" s="1"/>
  <c r="M83" i="5" s="1"/>
  <c r="M66" i="5"/>
  <c r="M68" i="5" s="1"/>
  <c r="M70" i="5" s="1"/>
  <c r="N79" i="5"/>
  <c r="N81" i="5" s="1"/>
  <c r="N83" i="5" s="1"/>
  <c r="N66" i="5"/>
  <c r="N68" i="5" s="1"/>
  <c r="N70" i="5" s="1"/>
  <c r="K79" i="5"/>
  <c r="K81" i="5" s="1"/>
  <c r="K83" i="5" s="1"/>
  <c r="K66" i="5"/>
  <c r="K68" i="5" s="1"/>
  <c r="K70" i="5" s="1"/>
  <c r="S83" i="5" l="1"/>
  <c r="S70" i="5"/>
  <c r="O70" i="5"/>
  <c r="O83" i="5"/>
  <c r="U70" i="5" l="1"/>
  <c r="U73" i="5" s="1"/>
  <c r="F73" i="5" s="1"/>
  <c r="U83" i="5"/>
  <c r="U86" i="5" s="1"/>
  <c r="N86" i="5" s="1"/>
  <c r="H73" i="5" l="1"/>
  <c r="N73" i="5"/>
  <c r="N87" i="5" s="1"/>
  <c r="E73" i="5"/>
  <c r="M73" i="5"/>
  <c r="K73" i="5"/>
  <c r="G73" i="5"/>
  <c r="L73" i="5"/>
  <c r="L86" i="5"/>
  <c r="L87" i="5" s="1"/>
  <c r="L132" i="5" s="1"/>
  <c r="L134" i="5" s="1"/>
  <c r="L136" i="5" s="1"/>
  <c r="Q86" i="5"/>
  <c r="R86" i="5"/>
  <c r="M86" i="5"/>
  <c r="K86" i="5"/>
  <c r="F86" i="5"/>
  <c r="F87" i="5" s="1"/>
  <c r="H86" i="5"/>
  <c r="G86" i="5"/>
  <c r="E86" i="5"/>
  <c r="E87" i="5" s="1"/>
  <c r="Q73" i="5"/>
  <c r="R73" i="5"/>
  <c r="M87" i="5" l="1"/>
  <c r="M145" i="5" s="1"/>
  <c r="M147" i="5" s="1"/>
  <c r="M149" i="5" s="1"/>
  <c r="H87" i="5"/>
  <c r="H145" i="5" s="1"/>
  <c r="H147" i="5" s="1"/>
  <c r="H149" i="5" s="1"/>
  <c r="S73" i="5"/>
  <c r="S86" i="5"/>
  <c r="I73" i="5"/>
  <c r="G87" i="5"/>
  <c r="G145" i="5" s="1"/>
  <c r="G147" i="5" s="1"/>
  <c r="G149" i="5" s="1"/>
  <c r="O73" i="5"/>
  <c r="N119" i="5"/>
  <c r="N121" i="5" s="1"/>
  <c r="N123" i="5" s="1"/>
  <c r="N106" i="5"/>
  <c r="N108" i="5" s="1"/>
  <c r="N110" i="5" s="1"/>
  <c r="K87" i="5"/>
  <c r="K145" i="5" s="1"/>
  <c r="K147" i="5" s="1"/>
  <c r="K149" i="5" s="1"/>
  <c r="I86" i="5"/>
  <c r="O86" i="5"/>
  <c r="R87" i="5"/>
  <c r="Q87" i="5"/>
  <c r="N132" i="5"/>
  <c r="N134" i="5" s="1"/>
  <c r="N136" i="5" s="1"/>
  <c r="N93" i="5"/>
  <c r="N95" i="5" s="1"/>
  <c r="N97" i="5" s="1"/>
  <c r="N145" i="5"/>
  <c r="N147" i="5" s="1"/>
  <c r="N149" i="5" s="1"/>
  <c r="E145" i="5"/>
  <c r="E147" i="5" s="1"/>
  <c r="E149" i="5" s="1"/>
  <c r="E132" i="5"/>
  <c r="E134" i="5" s="1"/>
  <c r="E136" i="5" s="1"/>
  <c r="E93" i="5"/>
  <c r="E95" i="5" s="1"/>
  <c r="E97" i="5" s="1"/>
  <c r="E106" i="5"/>
  <c r="E108" i="5" s="1"/>
  <c r="E110" i="5" s="1"/>
  <c r="E119" i="5"/>
  <c r="E121" i="5" s="1"/>
  <c r="E123" i="5" s="1"/>
  <c r="H132" i="5"/>
  <c r="H134" i="5" s="1"/>
  <c r="H136" i="5" s="1"/>
  <c r="F106" i="5"/>
  <c r="F108" i="5" s="1"/>
  <c r="F110" i="5" s="1"/>
  <c r="F93" i="5"/>
  <c r="F95" i="5" s="1"/>
  <c r="F97" i="5" s="1"/>
  <c r="F119" i="5"/>
  <c r="F121" i="5" s="1"/>
  <c r="F123" i="5" s="1"/>
  <c r="F132" i="5"/>
  <c r="F134" i="5" s="1"/>
  <c r="F136" i="5" s="1"/>
  <c r="F145" i="5"/>
  <c r="F147" i="5" s="1"/>
  <c r="F149" i="5" s="1"/>
  <c r="L145" i="5"/>
  <c r="L147" i="5" s="1"/>
  <c r="L149" i="5" s="1"/>
  <c r="L119" i="5"/>
  <c r="L121" i="5" s="1"/>
  <c r="L123" i="5" s="1"/>
  <c r="M119" i="5"/>
  <c r="M121" i="5" s="1"/>
  <c r="M123" i="5" s="1"/>
  <c r="L93" i="5"/>
  <c r="L95" i="5" s="1"/>
  <c r="L97" i="5" s="1"/>
  <c r="L106" i="5"/>
  <c r="L108" i="5" s="1"/>
  <c r="L110" i="5" s="1"/>
  <c r="M93" i="5" l="1"/>
  <c r="M95" i="5" s="1"/>
  <c r="M97" i="5" s="1"/>
  <c r="M132" i="5"/>
  <c r="M134" i="5" s="1"/>
  <c r="M136" i="5" s="1"/>
  <c r="M106" i="5"/>
  <c r="M108" i="5" s="1"/>
  <c r="M110" i="5" s="1"/>
  <c r="H106" i="5"/>
  <c r="H108" i="5" s="1"/>
  <c r="H110" i="5" s="1"/>
  <c r="H93" i="5"/>
  <c r="H95" i="5" s="1"/>
  <c r="H97" i="5" s="1"/>
  <c r="H119" i="5"/>
  <c r="H121" i="5" s="1"/>
  <c r="H123" i="5" s="1"/>
  <c r="I87" i="5"/>
  <c r="G119" i="5"/>
  <c r="G121" i="5" s="1"/>
  <c r="G123" i="5" s="1"/>
  <c r="K119" i="5"/>
  <c r="K121" i="5" s="1"/>
  <c r="K123" i="5" s="1"/>
  <c r="O123" i="5" s="1"/>
  <c r="G93" i="5"/>
  <c r="G95" i="5" s="1"/>
  <c r="G97" i="5" s="1"/>
  <c r="K132" i="5"/>
  <c r="K134" i="5" s="1"/>
  <c r="K136" i="5" s="1"/>
  <c r="O136" i="5" s="1"/>
  <c r="G106" i="5"/>
  <c r="G108" i="5" s="1"/>
  <c r="G110" i="5" s="1"/>
  <c r="I110" i="5" s="1"/>
  <c r="G132" i="5"/>
  <c r="G134" i="5" s="1"/>
  <c r="G136" i="5" s="1"/>
  <c r="I136" i="5" s="1"/>
  <c r="O87" i="5"/>
  <c r="K93" i="5"/>
  <c r="K95" i="5" s="1"/>
  <c r="K97" i="5" s="1"/>
  <c r="K106" i="5"/>
  <c r="K108" i="5" s="1"/>
  <c r="K110" i="5" s="1"/>
  <c r="O110" i="5" s="1"/>
  <c r="O149" i="5"/>
  <c r="S87" i="5"/>
  <c r="Q145" i="5"/>
  <c r="Q147" i="5" s="1"/>
  <c r="Q149" i="5" s="1"/>
  <c r="Q132" i="5"/>
  <c r="Q134" i="5" s="1"/>
  <c r="Q136" i="5" s="1"/>
  <c r="Q119" i="5"/>
  <c r="Q121" i="5" s="1"/>
  <c r="Q123" i="5" s="1"/>
  <c r="Q106" i="5"/>
  <c r="Q108" i="5" s="1"/>
  <c r="Q110" i="5" s="1"/>
  <c r="Q93" i="5"/>
  <c r="Q95" i="5" s="1"/>
  <c r="Q97" i="5" s="1"/>
  <c r="R145" i="5"/>
  <c r="R147" i="5" s="1"/>
  <c r="R149" i="5" s="1"/>
  <c r="R132" i="5"/>
  <c r="R134" i="5" s="1"/>
  <c r="R136" i="5" s="1"/>
  <c r="R119" i="5"/>
  <c r="R121" i="5" s="1"/>
  <c r="R123" i="5" s="1"/>
  <c r="R106" i="5"/>
  <c r="R108" i="5" s="1"/>
  <c r="R110" i="5" s="1"/>
  <c r="R93" i="5"/>
  <c r="R95" i="5" s="1"/>
  <c r="R97" i="5" s="1"/>
  <c r="I149" i="5"/>
  <c r="I123" i="5" l="1"/>
  <c r="O97" i="5"/>
  <c r="I97" i="5"/>
  <c r="S110" i="5"/>
  <c r="U110" i="5" s="1"/>
  <c r="U113" i="5" s="1"/>
  <c r="G113" i="5" s="1"/>
  <c r="S136" i="5"/>
  <c r="U136" i="5" s="1"/>
  <c r="U139" i="5" s="1"/>
  <c r="S123" i="5"/>
  <c r="S97" i="5"/>
  <c r="S149" i="5"/>
  <c r="U149" i="5" s="1"/>
  <c r="U152" i="5" s="1"/>
  <c r="U87" i="5"/>
  <c r="U97" i="5" l="1"/>
  <c r="U100" i="5" s="1"/>
  <c r="K100" i="5" s="1"/>
  <c r="U123" i="5"/>
  <c r="U126" i="5" s="1"/>
  <c r="F152" i="5"/>
  <c r="L152" i="5"/>
  <c r="Q152" i="5"/>
  <c r="M152" i="5"/>
  <c r="N152" i="5"/>
  <c r="K152" i="5"/>
  <c r="H152" i="5"/>
  <c r="E152" i="5"/>
  <c r="R152" i="5"/>
  <c r="G152" i="5"/>
  <c r="N113" i="5"/>
  <c r="K113" i="5"/>
  <c r="M113" i="5"/>
  <c r="L113" i="5"/>
  <c r="Q113" i="5"/>
  <c r="F113" i="5"/>
  <c r="E113" i="5"/>
  <c r="R113" i="5"/>
  <c r="H113" i="5"/>
  <c r="F139" i="5"/>
  <c r="R139" i="5"/>
  <c r="Q139" i="5"/>
  <c r="K139" i="5"/>
  <c r="R126" i="5"/>
  <c r="Q126" i="5"/>
  <c r="R100" i="5"/>
  <c r="Q100" i="5"/>
  <c r="L139" i="5"/>
  <c r="H139" i="5"/>
  <c r="N139" i="5"/>
  <c r="M139" i="5"/>
  <c r="E139" i="5"/>
  <c r="G139" i="5"/>
  <c r="M100" i="5"/>
  <c r="L100" i="5"/>
  <c r="E100" i="5"/>
  <c r="G100" i="5"/>
  <c r="N126" i="5"/>
  <c r="F126" i="5"/>
  <c r="K126" i="5"/>
  <c r="L126" i="5"/>
  <c r="H126" i="5"/>
  <c r="M126" i="5"/>
  <c r="G126" i="5"/>
  <c r="E126" i="5"/>
  <c r="F100" i="5" l="1"/>
  <c r="I100" i="5" s="1"/>
  <c r="H100" i="5"/>
  <c r="N100" i="5"/>
  <c r="S139" i="5"/>
  <c r="S100" i="5"/>
  <c r="S113" i="5"/>
  <c r="S152" i="5"/>
  <c r="S126" i="5"/>
  <c r="I113" i="5"/>
  <c r="I152" i="5"/>
  <c r="O113" i="5"/>
  <c r="O152" i="5"/>
  <c r="H153" i="5"/>
  <c r="R153" i="5"/>
  <c r="O139" i="5"/>
  <c r="Q153" i="5"/>
  <c r="I139" i="5"/>
  <c r="G153" i="5"/>
  <c r="L153" i="5"/>
  <c r="K153" i="5"/>
  <c r="O100" i="5"/>
  <c r="N153" i="5"/>
  <c r="I126" i="5"/>
  <c r="E153" i="5"/>
  <c r="O126" i="5"/>
  <c r="M153" i="5"/>
  <c r="F153" i="5" l="1"/>
  <c r="I153" i="5" s="1"/>
  <c r="S153" i="5"/>
  <c r="O153" i="5"/>
  <c r="U153" i="5" l="1"/>
</calcChain>
</file>

<file path=xl/sharedStrings.xml><?xml version="1.0" encoding="utf-8"?>
<sst xmlns="http://schemas.openxmlformats.org/spreadsheetml/2006/main" count="478" uniqueCount="143">
  <si>
    <t>Policy Limit</t>
  </si>
  <si>
    <t>Account Number</t>
  </si>
  <si>
    <t>Location Number</t>
  </si>
  <si>
    <t>Subscription</t>
  </si>
  <si>
    <t>A</t>
  </si>
  <si>
    <t>B</t>
  </si>
  <si>
    <t>C</t>
  </si>
  <si>
    <t>Bldg Value</t>
  </si>
  <si>
    <t>Contents Value</t>
  </si>
  <si>
    <t>Time Element Value</t>
  </si>
  <si>
    <t>D</t>
  </si>
  <si>
    <t>Location-Level Terms</t>
  </si>
  <si>
    <t>Policy-Level Terms</t>
  </si>
  <si>
    <t>Reinsurance Terms</t>
  </si>
  <si>
    <t>Type</t>
  </si>
  <si>
    <t>Policy Fac XS</t>
  </si>
  <si>
    <t>Location Fac XS</t>
  </si>
  <si>
    <t>Portfolio</t>
  </si>
  <si>
    <t>XYZ Company</t>
  </si>
  <si>
    <t>Per Risk XS</t>
  </si>
  <si>
    <t>Reinstatements</t>
  </si>
  <si>
    <t>Limit</t>
  </si>
  <si>
    <t>Attachment Point</t>
  </si>
  <si>
    <t>Placed %</t>
  </si>
  <si>
    <t>Occurrence Cap</t>
  </si>
  <si>
    <t>Order</t>
  </si>
  <si>
    <t>Unlimited</t>
  </si>
  <si>
    <t>None</t>
  </si>
  <si>
    <t>Bldg + Contents</t>
  </si>
  <si>
    <t>$</t>
  </si>
  <si>
    <t>Deductible Amt</t>
  </si>
  <si>
    <t>Deductible Type</t>
  </si>
  <si>
    <t>Deductible Level</t>
  </si>
  <si>
    <t>Site Limit</t>
  </si>
  <si>
    <t>Site</t>
  </si>
  <si>
    <t>Surplus</t>
  </si>
  <si>
    <t>Layer</t>
  </si>
  <si>
    <t>Total Insured Value</t>
  </si>
  <si>
    <t>Bldg</t>
  </si>
  <si>
    <t>Contents</t>
  </si>
  <si>
    <t>Time Element</t>
  </si>
  <si>
    <t>123 Total</t>
  </si>
  <si>
    <t>456 Total</t>
  </si>
  <si>
    <t>XYZ Company TOTAL</t>
  </si>
  <si>
    <t>%TIV</t>
  </si>
  <si>
    <t>GR LOSS</t>
  </si>
  <si>
    <t>EXPOSURE</t>
  </si>
  <si>
    <t>GU LOSS</t>
  </si>
  <si>
    <t>Damage Ratios</t>
  </si>
  <si>
    <t>Bldg DR</t>
  </si>
  <si>
    <t>Contents DR</t>
  </si>
  <si>
    <t>Time Elem. DR</t>
  </si>
  <si>
    <t>Losses</t>
  </si>
  <si>
    <t>GU Loss net of Loc-Level Deductible</t>
  </si>
  <si>
    <t>Location-Level Calcs</t>
  </si>
  <si>
    <t>Policy-Level Calcs</t>
  </si>
  <si>
    <t>Deductible</t>
  </si>
  <si>
    <t>Share</t>
  </si>
  <si>
    <t>GU Loss net of Loc-Level Terms (Ded &amp; Limit)</t>
  </si>
  <si>
    <t>GU Loss net of Loc-Level Terms &amp; Pol-Level Limit</t>
  </si>
  <si>
    <t>GR LOSS (GU Loss net of Pol- &amp; Loc-Level Terms)</t>
  </si>
  <si>
    <t>Subject Loss net of Att Pt</t>
  </si>
  <si>
    <t>Subj Loss net of Att Pt &amp; Lim</t>
  </si>
  <si>
    <t>Subj Loss net of Att Pt, Lim &amp; Plcmt</t>
  </si>
  <si>
    <t>Ceded Loss (Subj Loss net of Att Pt, Lim, Plcm, Occ Cap)</t>
  </si>
  <si>
    <t>GR Loss net of 1st Order Reins</t>
  </si>
  <si>
    <t>GR Loss net of 1st &amp; 2nd Order Reins</t>
  </si>
  <si>
    <t>NET PRE-CAT LOSS (GR Loss net of All Reins)</t>
  </si>
  <si>
    <t>GR Loss net of 1st, 2nd &amp; 3rd Order Reins</t>
  </si>
  <si>
    <t>NET PRE-CAT LOSS</t>
  </si>
  <si>
    <t>Order 1 Reinsurance</t>
  </si>
  <si>
    <t>Order 2 Reinsurance</t>
  </si>
  <si>
    <t>Order 3 Reinsurance</t>
  </si>
  <si>
    <t>Surplus Share 1</t>
  </si>
  <si>
    <t>Surplus Share 2</t>
  </si>
  <si>
    <t>Order 4 Reinsurance</t>
  </si>
  <si>
    <t>Per Risk XS 1</t>
  </si>
  <si>
    <t>Per Risk XS 2</t>
  </si>
  <si>
    <t>Per Risk XS 3</t>
  </si>
  <si>
    <t>Per Risk XS 4</t>
  </si>
  <si>
    <t>Per Risk XS 5</t>
  </si>
  <si>
    <t>i</t>
  </si>
  <si>
    <t>ii</t>
  </si>
  <si>
    <t>%Loss</t>
  </si>
  <si>
    <t>789 Total</t>
  </si>
  <si>
    <t>Loc XS Fac + Policy XS Fac + Surplus Share + Per Risk XOL</t>
  </si>
  <si>
    <t>Sample Financial Terms</t>
  </si>
  <si>
    <t>Loss Example</t>
  </si>
  <si>
    <t>Purpose</t>
  </si>
  <si>
    <t>Data</t>
  </si>
  <si>
    <t>Worksheets</t>
  </si>
  <si>
    <t>To provide the Oasis Financial Module data tables for the calculation</t>
  </si>
  <si>
    <t xml:space="preserve">To demonstrate the application of terms and conditions on  ground up losses </t>
  </si>
  <si>
    <t>4 inuring levels of reinsurance: Loc XS Fac + Policy XS Fac + Surplus Share + Per Risk XOL</t>
  </si>
  <si>
    <t>The terms and conditions</t>
  </si>
  <si>
    <t>- gross loss net of location and policy terms</t>
  </si>
  <si>
    <t>- ceded reinsurance loss for each inuring level</t>
  </si>
  <si>
    <t>- net loss pre cat (gross loss net of all reinsurance)</t>
  </si>
  <si>
    <t>For a sample loss by coverage, this example demonstrates the calculation of;</t>
  </si>
  <si>
    <t>1 portfolio, 3 accounts, 10 locations each with 3 coverages</t>
  </si>
  <si>
    <t>Location, policy and reinsurance terms</t>
  </si>
  <si>
    <t>Oasis Files</t>
  </si>
  <si>
    <t>Item file</t>
  </si>
  <si>
    <t>item_id</t>
  </si>
  <si>
    <t>areaperil_id</t>
  </si>
  <si>
    <t>vulnerability_id</t>
  </si>
  <si>
    <t>group_id</t>
  </si>
  <si>
    <t>coverage_id</t>
  </si>
  <si>
    <t>coverage file</t>
  </si>
  <si>
    <t>tiv</t>
  </si>
  <si>
    <t>location_number</t>
  </si>
  <si>
    <t>coverage</t>
  </si>
  <si>
    <t>Bldgs</t>
  </si>
  <si>
    <t>item dictionary (for reference, table not used in kernel)</t>
  </si>
  <si>
    <t>guls</t>
  </si>
  <si>
    <t>event_id</t>
  </si>
  <si>
    <t>sidx</t>
  </si>
  <si>
    <t>loss</t>
  </si>
  <si>
    <t>Direct insurance</t>
  </si>
  <si>
    <t>fm programme</t>
  </si>
  <si>
    <t>from_agg_id</t>
  </si>
  <si>
    <t>level_id</t>
  </si>
  <si>
    <t>to_agg_id</t>
  </si>
  <si>
    <t>fm_policytc</t>
  </si>
  <si>
    <t>layer_id</t>
  </si>
  <si>
    <t>agg_id</t>
  </si>
  <si>
    <t>policytc_id</t>
  </si>
  <si>
    <t>calcrule_id</t>
  </si>
  <si>
    <t>allocrule_id</t>
  </si>
  <si>
    <t>deductible</t>
  </si>
  <si>
    <t>limits</t>
  </si>
  <si>
    <t>share_prop_of_lim</t>
  </si>
  <si>
    <t>fm_profile</t>
  </si>
  <si>
    <t>fm_xref</t>
  </si>
  <si>
    <t>output_id</t>
  </si>
  <si>
    <t>Reinsurance Inuring level 1 - Loc Fac XL</t>
  </si>
  <si>
    <t>Reinsurance Inuring level 2 - Policy Fac XL</t>
  </si>
  <si>
    <t>Reinsurance Inuring level 3 - Surplus</t>
  </si>
  <si>
    <t>currency_id</t>
  </si>
  <si>
    <t>deductible_prop_of_loss</t>
  </si>
  <si>
    <t>Reinsurance Inuring level 4 - Per Risk XS</t>
  </si>
  <si>
    <t>Sample financial terms. In summary: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</si>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</sst>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%"/>
    <numFmt numFmtId="165" formatCode="0.0%"/>
    <numFmt numFmtId="166" formatCode="0.00000%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/>
    <xf numFmtId="9" fontId="0" fillId="0" borderId="0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9" fontId="0" fillId="0" borderId="0" xfId="0" applyNumberFormat="1" applyFill="1" applyBorder="1"/>
    <xf numFmtId="164" fontId="0" fillId="0" borderId="0" xfId="0" applyNumberFormat="1" applyFill="1" applyBorder="1"/>
    <xf numFmtId="0" fontId="0" fillId="0" borderId="6" xfId="0" applyBorder="1"/>
    <xf numFmtId="0" fontId="2" fillId="0" borderId="7" xfId="0" applyFont="1" applyBorder="1" applyAlignment="1">
      <alignment horizontal="center" wrapText="1"/>
    </xf>
    <xf numFmtId="9" fontId="0" fillId="0" borderId="7" xfId="0" applyNumberFormat="1" applyBorder="1"/>
    <xf numFmtId="0" fontId="0" fillId="0" borderId="7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9" fontId="0" fillId="0" borderId="11" xfId="0" applyNumberFormat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2" fillId="0" borderId="0" xfId="0" applyNumberFormat="1" applyFont="1" applyBorder="1"/>
    <xf numFmtId="3" fontId="4" fillId="0" borderId="0" xfId="0" applyNumberFormat="1" applyFont="1" applyBorder="1"/>
    <xf numFmtId="3" fontId="3" fillId="0" borderId="0" xfId="0" applyNumberFormat="1" applyFont="1" applyBorder="1"/>
    <xf numFmtId="3" fontId="8" fillId="0" borderId="0" xfId="0" applyNumberFormat="1" applyFont="1" applyBorder="1"/>
    <xf numFmtId="3" fontId="7" fillId="0" borderId="0" xfId="0" applyNumberFormat="1" applyFont="1" applyBorder="1"/>
    <xf numFmtId="0" fontId="0" fillId="0" borderId="5" xfId="0" applyFill="1" applyBorder="1"/>
    <xf numFmtId="1" fontId="0" fillId="0" borderId="5" xfId="0" applyNumberFormat="1" applyFill="1" applyBorder="1"/>
    <xf numFmtId="0" fontId="2" fillId="0" borderId="0" xfId="0" applyFont="1" applyAlignment="1">
      <alignment vertical="center" textRotation="90" wrapText="1"/>
    </xf>
    <xf numFmtId="0" fontId="7" fillId="7" borderId="0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center" wrapText="1"/>
    </xf>
    <xf numFmtId="3" fontId="6" fillId="0" borderId="0" xfId="0" applyNumberFormat="1" applyFont="1" applyBorder="1"/>
    <xf numFmtId="3" fontId="11" fillId="0" borderId="0" xfId="0" applyNumberFormat="1" applyFont="1" applyBorder="1"/>
    <xf numFmtId="0" fontId="3" fillId="2" borderId="0" xfId="0" applyFont="1" applyFill="1" applyBorder="1" applyAlignment="1">
      <alignment horizontal="center" wrapText="1"/>
    </xf>
    <xf numFmtId="3" fontId="12" fillId="0" borderId="0" xfId="0" applyNumberFormat="1" applyFont="1" applyBorder="1"/>
    <xf numFmtId="3" fontId="13" fillId="0" borderId="0" xfId="0" applyNumberFormat="1" applyFont="1" applyBorder="1"/>
    <xf numFmtId="9" fontId="14" fillId="0" borderId="0" xfId="0" applyNumberFormat="1" applyFont="1"/>
    <xf numFmtId="3" fontId="10" fillId="0" borderId="0" xfId="0" applyNumberFormat="1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 wrapText="1"/>
    </xf>
    <xf numFmtId="9" fontId="10" fillId="0" borderId="0" xfId="1" applyFont="1" applyBorder="1"/>
    <xf numFmtId="164" fontId="10" fillId="0" borderId="0" xfId="1" applyNumberFormat="1" applyFont="1" applyBorder="1"/>
    <xf numFmtId="0" fontId="10" fillId="0" borderId="0" xfId="0" applyFont="1" applyBorder="1"/>
    <xf numFmtId="9" fontId="10" fillId="0" borderId="0" xfId="0" applyNumberFormat="1" applyFont="1" applyBorder="1"/>
    <xf numFmtId="166" fontId="10" fillId="0" borderId="0" xfId="1" applyNumberFormat="1" applyFont="1" applyBorder="1"/>
    <xf numFmtId="3" fontId="10" fillId="0" borderId="0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 textRotation="90" wrapText="1"/>
    </xf>
    <xf numFmtId="9" fontId="0" fillId="0" borderId="7" xfId="0" applyNumberFormat="1" applyFill="1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0" applyNumberFormat="1" applyBorder="1"/>
    <xf numFmtId="0" fontId="3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0" fillId="0" borderId="15" xfId="0" applyBorder="1"/>
    <xf numFmtId="0" fontId="0" fillId="0" borderId="17" xfId="0" applyBorder="1"/>
    <xf numFmtId="0" fontId="2" fillId="0" borderId="15" xfId="0" applyFont="1" applyBorder="1" applyAlignment="1">
      <alignment horizontal="center" wrapText="1"/>
    </xf>
    <xf numFmtId="0" fontId="0" fillId="0" borderId="16" xfId="0" applyBorder="1"/>
    <xf numFmtId="9" fontId="0" fillId="0" borderId="16" xfId="0" applyNumberFormat="1" applyBorder="1"/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9" fillId="0" borderId="5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9" fontId="17" fillId="0" borderId="0" xfId="0" applyNumberFormat="1" applyFont="1"/>
    <xf numFmtId="0" fontId="0" fillId="0" borderId="0" xfId="0" quotePrefix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ont="1"/>
    <xf numFmtId="0" fontId="19" fillId="0" borderId="0" xfId="0" applyFont="1"/>
    <xf numFmtId="167" fontId="0" fillId="0" borderId="0" xfId="2" applyNumberFormat="1" applyFont="1" applyBorder="1"/>
    <xf numFmtId="167" fontId="0" fillId="0" borderId="0" xfId="2" applyNumberFormat="1" applyFont="1"/>
    <xf numFmtId="3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0" fillId="0" borderId="12" xfId="0" applyFont="1" applyBorder="1" applyAlignment="1">
      <alignment horizontal="center" vertical="center" textRotation="90" wrapText="1"/>
    </xf>
    <xf numFmtId="0" fontId="0" fillId="0" borderId="13" xfId="0" applyFont="1" applyBorder="1" applyAlignment="1">
      <alignment horizontal="center" vertical="center" textRotation="90" wrapText="1"/>
    </xf>
    <xf numFmtId="0" fontId="0" fillId="0" borderId="14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2" sqref="C22"/>
    </sheetView>
  </sheetViews>
  <sheetFormatPr defaultRowHeight="14.4" x14ac:dyDescent="0.3"/>
  <cols>
    <col min="1" max="1" width="20" customWidth="1"/>
  </cols>
  <sheetData>
    <row r="1" spans="1:3" x14ac:dyDescent="0.3">
      <c r="A1" s="94" t="s">
        <v>88</v>
      </c>
      <c r="B1" s="93"/>
      <c r="C1" s="93"/>
    </row>
    <row r="2" spans="1:3" s="95" customFormat="1" x14ac:dyDescent="0.3">
      <c r="A2" s="95" t="s">
        <v>92</v>
      </c>
    </row>
    <row r="3" spans="1:3" x14ac:dyDescent="0.3">
      <c r="A3" s="95" t="s">
        <v>91</v>
      </c>
      <c r="B3" s="93"/>
      <c r="C3" s="93"/>
    </row>
    <row r="4" spans="1:3" x14ac:dyDescent="0.3">
      <c r="A4" s="99"/>
    </row>
    <row r="5" spans="1:3" s="95" customFormat="1" x14ac:dyDescent="0.3"/>
    <row r="6" spans="1:3" x14ac:dyDescent="0.3">
      <c r="A6" s="94" t="s">
        <v>89</v>
      </c>
      <c r="B6" s="93"/>
      <c r="C6" s="93"/>
    </row>
    <row r="7" spans="1:3" x14ac:dyDescent="0.3">
      <c r="A7" s="93" t="s">
        <v>141</v>
      </c>
      <c r="B7" s="93"/>
      <c r="C7" s="93"/>
    </row>
    <row r="8" spans="1:3" s="95" customFormat="1" x14ac:dyDescent="0.3">
      <c r="A8" s="95" t="s">
        <v>99</v>
      </c>
    </row>
    <row r="9" spans="1:3" s="95" customFormat="1" x14ac:dyDescent="0.3">
      <c r="A9" s="95" t="s">
        <v>100</v>
      </c>
    </row>
    <row r="10" spans="1:3" x14ac:dyDescent="0.3">
      <c r="A10" t="s">
        <v>93</v>
      </c>
    </row>
    <row r="11" spans="1:3" s="95" customFormat="1" x14ac:dyDescent="0.3"/>
    <row r="12" spans="1:3" x14ac:dyDescent="0.3">
      <c r="A12" s="94" t="s">
        <v>90</v>
      </c>
      <c r="B12" s="93"/>
      <c r="C12" s="93"/>
    </row>
    <row r="14" spans="1:3" x14ac:dyDescent="0.3">
      <c r="A14" s="93" t="s">
        <v>86</v>
      </c>
      <c r="B14" s="93"/>
      <c r="C14" s="93" t="s">
        <v>94</v>
      </c>
    </row>
    <row r="16" spans="1:3" x14ac:dyDescent="0.3">
      <c r="A16" s="93" t="s">
        <v>87</v>
      </c>
      <c r="B16" s="93"/>
      <c r="C16" s="93" t="s">
        <v>98</v>
      </c>
    </row>
    <row r="17" spans="1:3" s="95" customFormat="1" x14ac:dyDescent="0.3">
      <c r="C17" s="92" t="s">
        <v>95</v>
      </c>
    </row>
    <row r="18" spans="1:3" s="95" customFormat="1" x14ac:dyDescent="0.3">
      <c r="C18" s="92" t="s">
        <v>96</v>
      </c>
    </row>
    <row r="19" spans="1:3" s="95" customFormat="1" x14ac:dyDescent="0.3">
      <c r="C19" s="92" t="s">
        <v>97</v>
      </c>
    </row>
    <row r="21" spans="1:3" x14ac:dyDescent="0.3">
      <c r="A21" s="93" t="s">
        <v>101</v>
      </c>
      <c r="B21" s="93"/>
      <c r="C21" s="93" t="s">
        <v>142</v>
      </c>
    </row>
    <row r="23" spans="1:3" x14ac:dyDescent="0.3">
      <c r="A23" s="93"/>
      <c r="B23" s="93"/>
      <c r="C23" s="93"/>
    </row>
    <row r="25" spans="1:3" x14ac:dyDescent="0.3">
      <c r="A25" s="93"/>
      <c r="B25" s="93"/>
      <c r="C25" s="93"/>
    </row>
    <row r="26" spans="1:3" x14ac:dyDescent="0.3">
      <c r="A26" s="93"/>
      <c r="B26" s="93"/>
      <c r="C26" s="93"/>
    </row>
    <row r="27" spans="1:3" x14ac:dyDescent="0.3">
      <c r="A27" s="93"/>
      <c r="B27" s="93"/>
      <c r="C27" s="93"/>
    </row>
    <row r="28" spans="1:3" x14ac:dyDescent="0.3">
      <c r="A28" s="93"/>
      <c r="B28" s="93"/>
      <c r="C28" s="93"/>
    </row>
    <row r="29" spans="1:3" x14ac:dyDescent="0.3">
      <c r="A29" s="93"/>
      <c r="B29" s="93"/>
      <c r="C29" s="9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90" zoomScaleNormal="90" workbookViewId="0">
      <selection activeCell="P14" sqref="P14:R14"/>
    </sheetView>
  </sheetViews>
  <sheetFormatPr defaultRowHeight="14.4" x14ac:dyDescent="0.3"/>
  <cols>
    <col min="1" max="1" width="12.88671875" customWidth="1"/>
    <col min="2" max="3" width="8.44140625" customWidth="1"/>
    <col min="4" max="4" width="11.109375" bestFit="1" customWidth="1"/>
    <col min="5" max="5" width="12" bestFit="1" customWidth="1"/>
    <col min="6" max="9" width="10.6640625" customWidth="1"/>
    <col min="10" max="11" width="11.109375" bestFit="1" customWidth="1"/>
    <col min="12" max="12" width="11.109375" customWidth="1"/>
    <col min="13" max="13" width="6.33203125" customWidth="1"/>
    <col min="14" max="14" width="14.44140625" customWidth="1"/>
    <col min="15" max="15" width="5.6640625" customWidth="1"/>
    <col min="16" max="16" width="11.5546875" customWidth="1"/>
    <col min="17" max="17" width="9.88671875" customWidth="1"/>
    <col min="19" max="19" width="9.88671875" bestFit="1" customWidth="1"/>
    <col min="20" max="20" width="11" customWidth="1"/>
  </cols>
  <sheetData>
    <row r="1" spans="1:20" x14ac:dyDescent="0.3">
      <c r="A1" s="100"/>
    </row>
    <row r="2" spans="1:20" ht="21" x14ac:dyDescent="0.4">
      <c r="A2" s="89" t="s">
        <v>86</v>
      </c>
    </row>
    <row r="3" spans="1:20" ht="18" x14ac:dyDescent="0.35">
      <c r="A3" s="90" t="s">
        <v>85</v>
      </c>
      <c r="L3" s="103"/>
    </row>
    <row r="4" spans="1:20" x14ac:dyDescent="0.3">
      <c r="A4" s="1"/>
    </row>
    <row r="5" spans="1:20" x14ac:dyDescent="0.3">
      <c r="A5" s="2"/>
      <c r="B5" s="4"/>
      <c r="C5" s="4"/>
      <c r="D5" s="104" t="s">
        <v>12</v>
      </c>
      <c r="E5" s="105"/>
      <c r="F5" s="106" t="s">
        <v>11</v>
      </c>
      <c r="G5" s="107"/>
      <c r="H5" s="107"/>
      <c r="I5" s="107"/>
      <c r="J5" s="107"/>
      <c r="K5" s="107"/>
      <c r="L5" s="108"/>
      <c r="M5" s="109" t="s">
        <v>13</v>
      </c>
      <c r="N5" s="109"/>
      <c r="O5" s="109"/>
      <c r="P5" s="109"/>
      <c r="Q5" s="109"/>
      <c r="R5" s="109"/>
      <c r="S5" s="109"/>
      <c r="T5" s="110"/>
    </row>
    <row r="6" spans="1:20" ht="43.2" x14ac:dyDescent="0.3">
      <c r="A6" s="28" t="s">
        <v>17</v>
      </c>
      <c r="B6" s="9" t="s">
        <v>1</v>
      </c>
      <c r="C6" s="9" t="s">
        <v>2</v>
      </c>
      <c r="D6" s="28" t="s">
        <v>0</v>
      </c>
      <c r="E6" s="29" t="s">
        <v>3</v>
      </c>
      <c r="F6" s="28" t="s">
        <v>7</v>
      </c>
      <c r="G6" s="9" t="s">
        <v>8</v>
      </c>
      <c r="H6" s="9" t="s">
        <v>9</v>
      </c>
      <c r="I6" s="9" t="s">
        <v>31</v>
      </c>
      <c r="J6" s="9" t="s">
        <v>32</v>
      </c>
      <c r="K6" s="9" t="s">
        <v>30</v>
      </c>
      <c r="L6" s="29" t="s">
        <v>33</v>
      </c>
      <c r="M6" s="9" t="s">
        <v>25</v>
      </c>
      <c r="N6" s="9" t="s">
        <v>14</v>
      </c>
      <c r="O6" s="9" t="s">
        <v>36</v>
      </c>
      <c r="P6" s="9" t="s">
        <v>22</v>
      </c>
      <c r="Q6" s="9" t="s">
        <v>21</v>
      </c>
      <c r="R6" s="9" t="s">
        <v>23</v>
      </c>
      <c r="S6" s="9" t="s">
        <v>20</v>
      </c>
      <c r="T6" s="29" t="s">
        <v>24</v>
      </c>
    </row>
    <row r="7" spans="1:20" x14ac:dyDescent="0.3">
      <c r="A7" s="68" t="s">
        <v>18</v>
      </c>
      <c r="B7" s="3"/>
      <c r="C7" s="3"/>
      <c r="D7" s="30"/>
      <c r="E7" s="31"/>
      <c r="F7" s="30"/>
      <c r="G7" s="3"/>
      <c r="H7" s="3"/>
      <c r="I7" s="3"/>
      <c r="J7" s="3"/>
      <c r="K7" s="3"/>
      <c r="L7" s="31"/>
      <c r="M7" s="3">
        <v>4</v>
      </c>
      <c r="N7" s="3" t="s">
        <v>19</v>
      </c>
      <c r="O7" s="3">
        <v>1</v>
      </c>
      <c r="P7" s="4">
        <v>1000000</v>
      </c>
      <c r="Q7" s="4">
        <v>1000000</v>
      </c>
      <c r="R7" s="5">
        <v>0.5</v>
      </c>
      <c r="S7" s="6">
        <v>10</v>
      </c>
      <c r="T7" s="7">
        <f>3*Q7</f>
        <v>3000000</v>
      </c>
    </row>
    <row r="8" spans="1:20" x14ac:dyDescent="0.3">
      <c r="A8" s="69"/>
      <c r="B8" s="9"/>
      <c r="C8" s="9"/>
      <c r="D8" s="28"/>
      <c r="E8" s="29"/>
      <c r="F8" s="28"/>
      <c r="G8" s="9"/>
      <c r="H8" s="9"/>
      <c r="I8" s="9"/>
      <c r="J8" s="9"/>
      <c r="K8" s="9"/>
      <c r="L8" s="29"/>
      <c r="M8" s="9">
        <v>4</v>
      </c>
      <c r="N8" s="9" t="s">
        <v>19</v>
      </c>
      <c r="O8" s="9">
        <v>2</v>
      </c>
      <c r="P8" s="10">
        <v>2000000</v>
      </c>
      <c r="Q8" s="10">
        <v>3000000</v>
      </c>
      <c r="R8" s="11">
        <v>0.9</v>
      </c>
      <c r="S8" s="12">
        <v>5</v>
      </c>
      <c r="T8" s="13">
        <f>3*Q8</f>
        <v>9000000</v>
      </c>
    </row>
    <row r="9" spans="1:20" x14ac:dyDescent="0.3">
      <c r="A9" s="69"/>
      <c r="B9" s="9"/>
      <c r="C9" s="9"/>
      <c r="D9" s="28"/>
      <c r="E9" s="29"/>
      <c r="F9" s="28"/>
      <c r="G9" s="9"/>
      <c r="H9" s="9"/>
      <c r="I9" s="9"/>
      <c r="J9" s="9"/>
      <c r="K9" s="9"/>
      <c r="L9" s="29"/>
      <c r="M9" s="9">
        <v>4</v>
      </c>
      <c r="N9" s="9" t="s">
        <v>19</v>
      </c>
      <c r="O9" s="9">
        <v>3</v>
      </c>
      <c r="P9" s="10">
        <v>5000000</v>
      </c>
      <c r="Q9" s="10">
        <v>5000000</v>
      </c>
      <c r="R9" s="11">
        <v>1</v>
      </c>
      <c r="S9" s="12">
        <v>2</v>
      </c>
      <c r="T9" s="13">
        <f>3*Q9</f>
        <v>15000000</v>
      </c>
    </row>
    <row r="10" spans="1:20" x14ac:dyDescent="0.3">
      <c r="A10" s="69"/>
      <c r="B10" s="9"/>
      <c r="C10" s="9"/>
      <c r="D10" s="28"/>
      <c r="E10" s="29"/>
      <c r="F10" s="28"/>
      <c r="G10" s="9"/>
      <c r="H10" s="9"/>
      <c r="I10" s="9"/>
      <c r="J10" s="9"/>
      <c r="K10" s="9"/>
      <c r="L10" s="29"/>
      <c r="M10" s="9">
        <v>4</v>
      </c>
      <c r="N10" s="9" t="s">
        <v>19</v>
      </c>
      <c r="O10" s="9">
        <v>4</v>
      </c>
      <c r="P10" s="10">
        <v>10000000</v>
      </c>
      <c r="Q10" s="10">
        <v>10000000</v>
      </c>
      <c r="R10" s="11">
        <v>1</v>
      </c>
      <c r="S10" s="12">
        <v>1</v>
      </c>
      <c r="T10" s="13">
        <f>2*Q10</f>
        <v>20000000</v>
      </c>
    </row>
    <row r="11" spans="1:20" x14ac:dyDescent="0.3">
      <c r="A11" s="69"/>
      <c r="B11" s="9"/>
      <c r="C11" s="9"/>
      <c r="D11" s="28"/>
      <c r="E11" s="29"/>
      <c r="F11" s="28"/>
      <c r="G11" s="9"/>
      <c r="H11" s="9"/>
      <c r="I11" s="9"/>
      <c r="J11" s="9"/>
      <c r="K11" s="9"/>
      <c r="L11" s="29"/>
      <c r="M11" s="9">
        <v>4</v>
      </c>
      <c r="N11" s="9" t="s">
        <v>19</v>
      </c>
      <c r="O11" s="9">
        <v>5</v>
      </c>
      <c r="P11" s="10">
        <v>20000000</v>
      </c>
      <c r="Q11" s="10">
        <v>10000000</v>
      </c>
      <c r="R11" s="11">
        <v>1</v>
      </c>
      <c r="S11" s="12">
        <v>1</v>
      </c>
      <c r="T11" s="13">
        <f>1*Q11</f>
        <v>10000000</v>
      </c>
    </row>
    <row r="12" spans="1:20" x14ac:dyDescent="0.3">
      <c r="A12" s="69"/>
      <c r="B12" s="9"/>
      <c r="C12" s="9"/>
      <c r="D12" s="28"/>
      <c r="E12" s="29"/>
      <c r="F12" s="28"/>
      <c r="G12" s="9"/>
      <c r="H12" s="9"/>
      <c r="I12" s="9"/>
      <c r="J12" s="9"/>
      <c r="K12" s="9"/>
      <c r="L12" s="29"/>
      <c r="M12" s="9">
        <v>3</v>
      </c>
      <c r="N12" s="9" t="s">
        <v>35</v>
      </c>
      <c r="O12" s="9">
        <v>1</v>
      </c>
      <c r="P12" s="10">
        <v>0</v>
      </c>
      <c r="Q12" s="14" t="s">
        <v>26</v>
      </c>
      <c r="R12" s="11">
        <v>1</v>
      </c>
      <c r="S12" s="14" t="s">
        <v>26</v>
      </c>
      <c r="T12" s="18">
        <v>60000000</v>
      </c>
    </row>
    <row r="13" spans="1:20" x14ac:dyDescent="0.3">
      <c r="A13" s="69"/>
      <c r="B13" s="9"/>
      <c r="C13" s="9"/>
      <c r="D13" s="28"/>
      <c r="E13" s="29"/>
      <c r="F13" s="28"/>
      <c r="G13" s="9"/>
      <c r="H13" s="9"/>
      <c r="I13" s="9"/>
      <c r="J13" s="9"/>
      <c r="K13" s="9"/>
      <c r="L13" s="29"/>
      <c r="M13" s="9">
        <v>3</v>
      </c>
      <c r="N13" s="9" t="s">
        <v>35</v>
      </c>
      <c r="O13" s="9">
        <v>2</v>
      </c>
      <c r="P13" s="10">
        <v>0</v>
      </c>
      <c r="Q13" s="14" t="s">
        <v>26</v>
      </c>
      <c r="R13" s="11">
        <v>1</v>
      </c>
      <c r="S13" s="14" t="s">
        <v>26</v>
      </c>
      <c r="T13" s="45">
        <v>60000000</v>
      </c>
    </row>
    <row r="14" spans="1:20" x14ac:dyDescent="0.3">
      <c r="A14" s="77"/>
      <c r="B14" s="78">
        <v>123</v>
      </c>
      <c r="C14" s="79"/>
      <c r="D14" s="80">
        <v>450000000</v>
      </c>
      <c r="E14" s="81">
        <f>70000000/D14</f>
        <v>0.15555555555555556</v>
      </c>
      <c r="F14" s="82"/>
      <c r="G14" s="79"/>
      <c r="H14" s="79"/>
      <c r="I14" s="83"/>
      <c r="J14" s="83"/>
      <c r="K14" s="83"/>
      <c r="L14" s="81"/>
      <c r="M14" s="79">
        <v>2</v>
      </c>
      <c r="N14" s="79" t="s">
        <v>15</v>
      </c>
      <c r="O14" s="79"/>
      <c r="P14" s="83">
        <v>20000000</v>
      </c>
      <c r="Q14" s="83">
        <v>50000000</v>
      </c>
      <c r="R14" s="84">
        <v>1</v>
      </c>
      <c r="S14" s="85" t="s">
        <v>26</v>
      </c>
      <c r="T14" s="86" t="s">
        <v>26</v>
      </c>
    </row>
    <row r="15" spans="1:20" x14ac:dyDescent="0.3">
      <c r="A15" s="70"/>
      <c r="B15" s="38"/>
      <c r="C15" s="38" t="s">
        <v>4</v>
      </c>
      <c r="D15" s="8"/>
      <c r="E15" s="18"/>
      <c r="F15" s="8">
        <v>775000000</v>
      </c>
      <c r="G15" s="10">
        <v>125000000</v>
      </c>
      <c r="H15" s="10">
        <v>2500000</v>
      </c>
      <c r="I15" s="10" t="s">
        <v>29</v>
      </c>
      <c r="J15" s="10" t="s">
        <v>28</v>
      </c>
      <c r="K15" s="10">
        <v>10000</v>
      </c>
      <c r="L15" s="18" t="s">
        <v>27</v>
      </c>
      <c r="M15" s="9">
        <v>1</v>
      </c>
      <c r="N15" s="9" t="s">
        <v>16</v>
      </c>
      <c r="O15" s="9"/>
      <c r="P15" s="10">
        <v>20000000</v>
      </c>
      <c r="Q15" s="10">
        <v>50000000</v>
      </c>
      <c r="R15" s="11">
        <v>1</v>
      </c>
      <c r="S15" s="14" t="s">
        <v>26</v>
      </c>
      <c r="T15" s="15" t="s">
        <v>26</v>
      </c>
    </row>
    <row r="16" spans="1:20" x14ac:dyDescent="0.3">
      <c r="A16" s="70"/>
      <c r="B16" s="38"/>
      <c r="C16" s="38" t="s">
        <v>5</v>
      </c>
      <c r="D16" s="8"/>
      <c r="E16" s="18"/>
      <c r="F16" s="8">
        <v>470000000</v>
      </c>
      <c r="G16" s="10">
        <v>130000000</v>
      </c>
      <c r="H16" s="10">
        <v>1000000</v>
      </c>
      <c r="I16" s="10" t="s">
        <v>29</v>
      </c>
      <c r="J16" s="10" t="s">
        <v>28</v>
      </c>
      <c r="K16" s="10">
        <v>10000</v>
      </c>
      <c r="L16" s="18" t="s">
        <v>27</v>
      </c>
      <c r="M16" s="9">
        <v>1</v>
      </c>
      <c r="N16" s="9" t="s">
        <v>16</v>
      </c>
      <c r="O16" s="9"/>
      <c r="P16" s="10">
        <v>20000000</v>
      </c>
      <c r="Q16" s="10">
        <v>50000000</v>
      </c>
      <c r="R16" s="11">
        <v>1</v>
      </c>
      <c r="S16" s="14" t="s">
        <v>26</v>
      </c>
      <c r="T16" s="15" t="s">
        <v>26</v>
      </c>
    </row>
    <row r="17" spans="1:22" x14ac:dyDescent="0.3">
      <c r="A17" s="70"/>
      <c r="B17" s="38"/>
      <c r="C17" s="38" t="s">
        <v>6</v>
      </c>
      <c r="D17" s="8"/>
      <c r="E17" s="18"/>
      <c r="F17" s="8">
        <v>270000000</v>
      </c>
      <c r="G17" s="10">
        <v>60000000</v>
      </c>
      <c r="H17" s="10">
        <v>500000</v>
      </c>
      <c r="I17" s="10" t="s">
        <v>29</v>
      </c>
      <c r="J17" s="10" t="s">
        <v>28</v>
      </c>
      <c r="K17" s="10">
        <v>10000</v>
      </c>
      <c r="L17" s="18" t="s">
        <v>27</v>
      </c>
      <c r="M17" s="9">
        <v>1</v>
      </c>
      <c r="N17" s="9" t="s">
        <v>16</v>
      </c>
      <c r="O17" s="9"/>
      <c r="P17" s="10">
        <v>20000000</v>
      </c>
      <c r="Q17" s="10">
        <v>31411111</v>
      </c>
      <c r="R17" s="11">
        <v>1</v>
      </c>
      <c r="S17" s="14" t="s">
        <v>26</v>
      </c>
      <c r="T17" s="15" t="s">
        <v>26</v>
      </c>
    </row>
    <row r="18" spans="1:22" x14ac:dyDescent="0.3">
      <c r="A18" s="71"/>
      <c r="B18" s="72"/>
      <c r="C18" s="72" t="s">
        <v>10</v>
      </c>
      <c r="D18" s="21"/>
      <c r="E18" s="17"/>
      <c r="F18" s="21">
        <v>85000000</v>
      </c>
      <c r="G18" s="16">
        <v>10000000</v>
      </c>
      <c r="H18" s="16">
        <v>1000000</v>
      </c>
      <c r="I18" s="16" t="s">
        <v>29</v>
      </c>
      <c r="J18" s="16" t="s">
        <v>28</v>
      </c>
      <c r="K18" s="16">
        <v>10000</v>
      </c>
      <c r="L18" s="17" t="s">
        <v>27</v>
      </c>
      <c r="M18" s="16"/>
      <c r="N18" s="16"/>
      <c r="O18" s="16"/>
      <c r="P18" s="16"/>
      <c r="Q18" s="16"/>
      <c r="R18" s="16"/>
      <c r="S18" s="16"/>
      <c r="T18" s="17"/>
    </row>
    <row r="19" spans="1:22" x14ac:dyDescent="0.3">
      <c r="A19" s="73"/>
      <c r="B19" s="74">
        <v>456</v>
      </c>
      <c r="C19" s="74"/>
      <c r="D19" s="25" t="s">
        <v>27</v>
      </c>
      <c r="E19" s="32">
        <v>1</v>
      </c>
      <c r="F19" s="25"/>
      <c r="G19" s="26"/>
      <c r="H19" s="26"/>
      <c r="I19" s="26"/>
      <c r="J19" s="26"/>
      <c r="K19" s="26"/>
      <c r="L19" s="27"/>
      <c r="M19" s="26"/>
      <c r="N19" s="26"/>
      <c r="O19" s="26"/>
      <c r="P19" s="26"/>
      <c r="Q19" s="26"/>
      <c r="R19" s="26"/>
      <c r="S19" s="26"/>
      <c r="T19" s="27"/>
    </row>
    <row r="20" spans="1:22" x14ac:dyDescent="0.3">
      <c r="A20" s="70"/>
      <c r="B20" s="38"/>
      <c r="C20" s="38">
        <v>1</v>
      </c>
      <c r="D20" s="8"/>
      <c r="E20" s="18"/>
      <c r="F20" s="8">
        <v>70000000</v>
      </c>
      <c r="G20" s="10">
        <v>30000000</v>
      </c>
      <c r="H20" s="10">
        <v>6000000</v>
      </c>
      <c r="I20" s="10" t="s">
        <v>44</v>
      </c>
      <c r="J20" s="10" t="s">
        <v>34</v>
      </c>
      <c r="K20" s="19">
        <v>0.01</v>
      </c>
      <c r="L20" s="45">
        <v>100000000</v>
      </c>
      <c r="M20" s="9">
        <v>1</v>
      </c>
      <c r="N20" s="9" t="s">
        <v>16</v>
      </c>
      <c r="O20" s="9"/>
      <c r="P20" s="10">
        <v>75000000</v>
      </c>
      <c r="Q20" s="10">
        <v>25000000</v>
      </c>
      <c r="R20" s="11">
        <v>1</v>
      </c>
      <c r="S20" s="14" t="s">
        <v>26</v>
      </c>
      <c r="T20" s="15" t="s">
        <v>26</v>
      </c>
    </row>
    <row r="21" spans="1:22" x14ac:dyDescent="0.3">
      <c r="A21" s="70"/>
      <c r="B21" s="38"/>
      <c r="C21" s="38"/>
      <c r="D21" s="8"/>
      <c r="E21" s="18"/>
      <c r="F21" s="8"/>
      <c r="G21" s="10"/>
      <c r="H21" s="10"/>
      <c r="I21" s="10"/>
      <c r="J21" s="10"/>
      <c r="K21" s="19"/>
      <c r="L21" s="45"/>
      <c r="M21" s="9">
        <v>3</v>
      </c>
      <c r="N21" s="9" t="s">
        <v>35</v>
      </c>
      <c r="O21" s="9">
        <v>1</v>
      </c>
      <c r="P21" s="10">
        <v>0</v>
      </c>
      <c r="Q21" s="14" t="s">
        <v>26</v>
      </c>
      <c r="R21" s="11">
        <v>0.2</v>
      </c>
      <c r="S21" s="14"/>
      <c r="T21" s="87">
        <f>$T$12</f>
        <v>60000000</v>
      </c>
    </row>
    <row r="22" spans="1:22" x14ac:dyDescent="0.3">
      <c r="A22" s="70"/>
      <c r="B22" s="38"/>
      <c r="C22" s="38"/>
      <c r="D22" s="8"/>
      <c r="E22" s="18"/>
      <c r="F22" s="8"/>
      <c r="G22" s="10"/>
      <c r="H22" s="10"/>
      <c r="I22" s="10"/>
      <c r="J22" s="10"/>
      <c r="K22" s="19"/>
      <c r="L22" s="45"/>
      <c r="M22" s="9">
        <v>3</v>
      </c>
      <c r="N22" s="9" t="s">
        <v>35</v>
      </c>
      <c r="O22" s="9">
        <v>2</v>
      </c>
      <c r="P22" s="10">
        <v>0</v>
      </c>
      <c r="Q22" s="14" t="s">
        <v>26</v>
      </c>
      <c r="R22" s="11">
        <v>0.6</v>
      </c>
      <c r="S22" s="14"/>
      <c r="T22" s="87">
        <f>$T$13</f>
        <v>60000000</v>
      </c>
    </row>
    <row r="23" spans="1:22" x14ac:dyDescent="0.3">
      <c r="A23" s="70"/>
      <c r="B23" s="38"/>
      <c r="C23" s="38">
        <v>2</v>
      </c>
      <c r="D23" s="8"/>
      <c r="E23" s="18"/>
      <c r="F23" s="8">
        <v>21000000</v>
      </c>
      <c r="G23" s="10">
        <v>9000000</v>
      </c>
      <c r="H23" s="10">
        <v>0</v>
      </c>
      <c r="I23" s="10" t="s">
        <v>44</v>
      </c>
      <c r="J23" s="10" t="s">
        <v>34</v>
      </c>
      <c r="K23" s="19">
        <v>0.05</v>
      </c>
      <c r="L23" s="45">
        <f>SUM(F23:H23)*(1-K23)</f>
        <v>28500000</v>
      </c>
      <c r="M23" s="9">
        <v>3</v>
      </c>
      <c r="N23" s="9" t="s">
        <v>35</v>
      </c>
      <c r="O23" s="9">
        <v>1</v>
      </c>
      <c r="P23" s="10">
        <v>0</v>
      </c>
      <c r="Q23" s="14" t="s">
        <v>26</v>
      </c>
      <c r="R23" s="11">
        <v>0.4</v>
      </c>
      <c r="S23" s="14"/>
      <c r="T23" s="87">
        <f>$T$12</f>
        <v>60000000</v>
      </c>
      <c r="V23" s="95"/>
    </row>
    <row r="24" spans="1:22" x14ac:dyDescent="0.3">
      <c r="A24" s="70"/>
      <c r="B24" s="38"/>
      <c r="C24" s="38">
        <v>3</v>
      </c>
      <c r="D24" s="8"/>
      <c r="E24" s="18"/>
      <c r="F24" s="8">
        <v>557576</v>
      </c>
      <c r="G24" s="10">
        <v>200000</v>
      </c>
      <c r="H24" s="10">
        <v>0</v>
      </c>
      <c r="I24" s="10" t="s">
        <v>44</v>
      </c>
      <c r="J24" s="10" t="s">
        <v>34</v>
      </c>
      <c r="K24" s="19">
        <v>0.01</v>
      </c>
      <c r="L24" s="46">
        <f>SUM(F24:H24)*(1-K24)</f>
        <v>750000.24</v>
      </c>
      <c r="M24" s="9">
        <v>1</v>
      </c>
      <c r="N24" s="9" t="s">
        <v>16</v>
      </c>
      <c r="O24" s="9"/>
      <c r="P24" s="10">
        <v>575000</v>
      </c>
      <c r="Q24" s="10">
        <v>175000</v>
      </c>
      <c r="R24" s="11">
        <v>1</v>
      </c>
      <c r="S24" s="14" t="s">
        <v>26</v>
      </c>
      <c r="T24" s="15" t="s">
        <v>26</v>
      </c>
      <c r="V24" s="95"/>
    </row>
    <row r="25" spans="1:22" x14ac:dyDescent="0.3">
      <c r="A25" s="70"/>
      <c r="B25" s="38"/>
      <c r="C25" s="38"/>
      <c r="D25" s="8"/>
      <c r="E25" s="18"/>
      <c r="F25" s="8"/>
      <c r="G25" s="10"/>
      <c r="H25" s="10"/>
      <c r="I25" s="10"/>
      <c r="J25" s="10"/>
      <c r="K25" s="19"/>
      <c r="L25" s="45"/>
      <c r="M25" s="9">
        <v>3</v>
      </c>
      <c r="N25" s="9" t="s">
        <v>35</v>
      </c>
      <c r="O25" s="9">
        <v>1</v>
      </c>
      <c r="P25" s="10">
        <v>0</v>
      </c>
      <c r="Q25" s="14" t="s">
        <v>26</v>
      </c>
      <c r="R25" s="11">
        <v>0.2</v>
      </c>
      <c r="S25" s="14"/>
      <c r="T25" s="87">
        <f>$T$12</f>
        <v>60000000</v>
      </c>
    </row>
    <row r="26" spans="1:22" x14ac:dyDescent="0.3">
      <c r="A26" s="70"/>
      <c r="B26" s="38"/>
      <c r="C26" s="38"/>
      <c r="D26" s="8"/>
      <c r="E26" s="18"/>
      <c r="F26" s="8"/>
      <c r="G26" s="10"/>
      <c r="H26" s="10"/>
      <c r="I26" s="10"/>
      <c r="J26" s="10"/>
      <c r="K26" s="19"/>
      <c r="L26" s="45"/>
      <c r="M26" s="9">
        <v>3</v>
      </c>
      <c r="N26" s="9" t="s">
        <v>35</v>
      </c>
      <c r="O26" s="9">
        <v>2</v>
      </c>
      <c r="P26" s="10">
        <v>0</v>
      </c>
      <c r="Q26" s="14" t="s">
        <v>26</v>
      </c>
      <c r="R26" s="11">
        <v>0.6</v>
      </c>
      <c r="S26" s="14"/>
      <c r="T26" s="87">
        <f>$T$13</f>
        <v>60000000</v>
      </c>
    </row>
    <row r="27" spans="1:22" x14ac:dyDescent="0.3">
      <c r="A27" s="70"/>
      <c r="B27" s="38"/>
      <c r="C27" s="38">
        <v>4</v>
      </c>
      <c r="D27" s="8"/>
      <c r="E27" s="18"/>
      <c r="F27" s="8">
        <v>15000000</v>
      </c>
      <c r="G27" s="10">
        <v>6000000</v>
      </c>
      <c r="H27" s="10">
        <v>0</v>
      </c>
      <c r="I27" s="10" t="s">
        <v>44</v>
      </c>
      <c r="J27" s="10" t="s">
        <v>34</v>
      </c>
      <c r="K27" s="20">
        <f>1000000/SUM(F27:G27)</f>
        <v>4.7619047619047616E-2</v>
      </c>
      <c r="L27" s="45">
        <f>SUM(F27:H27)*(1-K27)</f>
        <v>20000000</v>
      </c>
      <c r="M27" s="9">
        <v>1</v>
      </c>
      <c r="N27" s="9" t="s">
        <v>16</v>
      </c>
      <c r="O27" s="9"/>
      <c r="P27" s="10">
        <v>15000000</v>
      </c>
      <c r="Q27" s="10">
        <v>5000000</v>
      </c>
      <c r="R27" s="11">
        <v>1</v>
      </c>
      <c r="S27" s="14" t="s">
        <v>26</v>
      </c>
      <c r="T27" s="15" t="s">
        <v>26</v>
      </c>
      <c r="V27" s="95"/>
    </row>
    <row r="28" spans="1:22" x14ac:dyDescent="0.3">
      <c r="A28" s="69"/>
      <c r="B28" s="38"/>
      <c r="C28" s="38"/>
      <c r="D28" s="8"/>
      <c r="E28" s="18"/>
      <c r="F28" s="8"/>
      <c r="G28" s="10"/>
      <c r="H28" s="10"/>
      <c r="I28" s="10"/>
      <c r="J28" s="10"/>
      <c r="K28" s="10"/>
      <c r="L28" s="18"/>
      <c r="M28" s="9">
        <v>3</v>
      </c>
      <c r="N28" s="9" t="s">
        <v>35</v>
      </c>
      <c r="O28" s="9">
        <v>1</v>
      </c>
      <c r="P28" s="10">
        <v>0</v>
      </c>
      <c r="Q28" s="14" t="s">
        <v>26</v>
      </c>
      <c r="R28" s="11">
        <v>0.3</v>
      </c>
      <c r="S28" s="14"/>
      <c r="T28" s="87">
        <f>$T$12</f>
        <v>60000000</v>
      </c>
    </row>
    <row r="29" spans="1:22" x14ac:dyDescent="0.3">
      <c r="A29" s="75"/>
      <c r="B29" s="72"/>
      <c r="C29" s="72"/>
      <c r="D29" s="21"/>
      <c r="E29" s="17"/>
      <c r="F29" s="21"/>
      <c r="G29" s="16"/>
      <c r="H29" s="16"/>
      <c r="I29" s="16"/>
      <c r="J29" s="16"/>
      <c r="K29" s="16"/>
      <c r="L29" s="17"/>
      <c r="M29" s="22">
        <v>3</v>
      </c>
      <c r="N29" s="22" t="s">
        <v>35</v>
      </c>
      <c r="O29" s="22">
        <v>2</v>
      </c>
      <c r="P29" s="16">
        <v>0</v>
      </c>
      <c r="Q29" s="24" t="s">
        <v>26</v>
      </c>
      <c r="R29" s="23">
        <v>0.3</v>
      </c>
      <c r="S29" s="24"/>
      <c r="T29" s="88">
        <f>$T$13</f>
        <v>60000000</v>
      </c>
    </row>
    <row r="30" spans="1:22" x14ac:dyDescent="0.3">
      <c r="A30" s="73"/>
      <c r="B30" s="74">
        <v>789</v>
      </c>
      <c r="C30" s="74"/>
      <c r="D30" s="25" t="s">
        <v>27</v>
      </c>
      <c r="E30" s="32">
        <v>1</v>
      </c>
      <c r="F30" s="25"/>
      <c r="G30" s="26"/>
      <c r="H30" s="26"/>
      <c r="I30" s="26"/>
      <c r="J30" s="26"/>
      <c r="K30" s="26"/>
      <c r="L30" s="27"/>
      <c r="M30" s="26"/>
      <c r="N30" s="26"/>
      <c r="O30" s="26"/>
      <c r="P30" s="26"/>
      <c r="Q30" s="26"/>
      <c r="R30" s="26"/>
      <c r="S30" s="26"/>
      <c r="T30" s="27"/>
    </row>
    <row r="31" spans="1:22" x14ac:dyDescent="0.3">
      <c r="A31" s="70"/>
      <c r="B31" s="38"/>
      <c r="C31" s="38" t="s">
        <v>81</v>
      </c>
      <c r="D31" s="8"/>
      <c r="E31" s="18"/>
      <c r="F31" s="8">
        <v>60000000</v>
      </c>
      <c r="G31" s="10">
        <v>15000000</v>
      </c>
      <c r="H31" s="10">
        <v>5000000</v>
      </c>
      <c r="I31" s="10" t="s">
        <v>83</v>
      </c>
      <c r="J31" s="10" t="s">
        <v>34</v>
      </c>
      <c r="K31" s="19">
        <v>0.01</v>
      </c>
      <c r="L31" s="45">
        <v>80000000</v>
      </c>
      <c r="M31" s="9">
        <v>3</v>
      </c>
      <c r="N31" s="9" t="s">
        <v>35</v>
      </c>
      <c r="O31" s="9">
        <v>1</v>
      </c>
      <c r="P31" s="10">
        <v>0</v>
      </c>
      <c r="Q31" s="14" t="s">
        <v>26</v>
      </c>
      <c r="R31" s="11">
        <v>0.25</v>
      </c>
      <c r="S31" s="14"/>
      <c r="T31" s="87">
        <f>$T$12</f>
        <v>60000000</v>
      </c>
    </row>
    <row r="32" spans="1:22" x14ac:dyDescent="0.3">
      <c r="A32" s="70"/>
      <c r="B32" s="38"/>
      <c r="C32" s="38"/>
      <c r="D32" s="8"/>
      <c r="E32" s="18"/>
      <c r="F32" s="8"/>
      <c r="G32" s="10"/>
      <c r="H32" s="10"/>
      <c r="I32" s="10"/>
      <c r="J32" s="10"/>
      <c r="K32" s="19"/>
      <c r="L32" s="45"/>
      <c r="M32" s="9">
        <v>3</v>
      </c>
      <c r="N32" s="9" t="s">
        <v>35</v>
      </c>
      <c r="O32" s="9">
        <v>2</v>
      </c>
      <c r="P32" s="10">
        <v>0</v>
      </c>
      <c r="Q32" s="14" t="s">
        <v>26</v>
      </c>
      <c r="R32" s="11">
        <v>0.5</v>
      </c>
      <c r="S32" s="14"/>
      <c r="T32" s="87">
        <f>$T$13</f>
        <v>60000000</v>
      </c>
    </row>
    <row r="33" spans="1:20" x14ac:dyDescent="0.3">
      <c r="A33" s="71"/>
      <c r="B33" s="72"/>
      <c r="C33" s="72" t="s">
        <v>82</v>
      </c>
      <c r="D33" s="21"/>
      <c r="E33" s="17"/>
      <c r="F33" s="21">
        <v>20000000</v>
      </c>
      <c r="G33" s="16">
        <v>10000000</v>
      </c>
      <c r="H33" s="16">
        <v>2000000</v>
      </c>
      <c r="I33" s="16" t="s">
        <v>83</v>
      </c>
      <c r="J33" s="16" t="s">
        <v>34</v>
      </c>
      <c r="K33" s="66">
        <v>0.01</v>
      </c>
      <c r="L33" s="67">
        <v>32000000</v>
      </c>
      <c r="M33" s="22">
        <v>3</v>
      </c>
      <c r="N33" s="22" t="s">
        <v>35</v>
      </c>
      <c r="O33" s="22">
        <v>1</v>
      </c>
      <c r="P33" s="16">
        <v>0</v>
      </c>
      <c r="Q33" s="24" t="s">
        <v>26</v>
      </c>
      <c r="R33" s="76">
        <v>0.375</v>
      </c>
      <c r="S33" s="24"/>
      <c r="T33" s="88">
        <f>$T$12</f>
        <v>60000000</v>
      </c>
    </row>
  </sheetData>
  <mergeCells count="3">
    <mergeCell ref="D5:E5"/>
    <mergeCell ref="F5:L5"/>
    <mergeCell ref="M5:T5"/>
  </mergeCells>
  <pageMargins left="0.7" right="0.7" top="0.75" bottom="0.75" header="0.3" footer="0.3"/>
  <pageSetup paperSize="5" scale="77" orientation="landscape" r:id="rId1"/>
  <ignoredErrors>
    <ignoredError sqref="T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zoomScale="76" zoomScaleNormal="76" workbookViewId="0">
      <pane xSplit="4" ySplit="7" topLeftCell="E17" activePane="bottomRight" state="frozen"/>
      <selection pane="topRight" activeCell="E1" sqref="E1"/>
      <selection pane="bottomLeft" activeCell="A5" sqref="A5"/>
      <selection pane="bottomRight" activeCell="K25" sqref="K25:N25"/>
    </sheetView>
  </sheetViews>
  <sheetFormatPr defaultRowHeight="14.4" x14ac:dyDescent="0.3"/>
  <cols>
    <col min="1" max="3" width="3.6640625" customWidth="1"/>
    <col min="4" max="4" width="37.88671875" customWidth="1"/>
    <col min="5" max="9" width="14.6640625" customWidth="1"/>
    <col min="10" max="10" width="3.6640625" customWidth="1"/>
    <col min="11" max="15" width="14.6640625" customWidth="1"/>
    <col min="16" max="16" width="3.6640625" customWidth="1"/>
    <col min="17" max="19" width="14.6640625" customWidth="1"/>
    <col min="20" max="20" width="3.6640625" customWidth="1"/>
    <col min="21" max="21" width="19.33203125" customWidth="1"/>
    <col min="22" max="23" width="10.6640625" customWidth="1"/>
    <col min="24" max="24" width="12.6640625" customWidth="1"/>
    <col min="25" max="26" width="12" bestFit="1" customWidth="1"/>
    <col min="27" max="27" width="12.6640625" customWidth="1"/>
    <col min="29" max="29" width="6.33203125" customWidth="1"/>
    <col min="30" max="30" width="14.44140625" customWidth="1"/>
    <col min="31" max="31" width="5.6640625" customWidth="1"/>
    <col min="32" max="32" width="11" bestFit="1" customWidth="1"/>
    <col min="33" max="33" width="11.5546875" customWidth="1"/>
    <col min="35" max="35" width="9.88671875" bestFit="1" customWidth="1"/>
    <col min="36" max="38" width="11" customWidth="1"/>
    <col min="39" max="39" width="11" bestFit="1" customWidth="1"/>
  </cols>
  <sheetData>
    <row r="1" spans="1:21" x14ac:dyDescent="0.3">
      <c r="A1" s="100"/>
    </row>
    <row r="2" spans="1:21" ht="21" x14ac:dyDescent="0.4">
      <c r="A2" s="89" t="s">
        <v>87</v>
      </c>
    </row>
    <row r="3" spans="1:21" ht="18" x14ac:dyDescent="0.35">
      <c r="A3" s="90" t="s">
        <v>85</v>
      </c>
    </row>
    <row r="4" spans="1:21" x14ac:dyDescent="0.3">
      <c r="D4" s="3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37"/>
    </row>
    <row r="5" spans="1:21" x14ac:dyDescent="0.3">
      <c r="D5" s="37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7" t="s">
        <v>43</v>
      </c>
    </row>
    <row r="6" spans="1:21" x14ac:dyDescent="0.3">
      <c r="D6" s="9" t="s">
        <v>1</v>
      </c>
      <c r="E6" s="10"/>
      <c r="F6" s="10"/>
      <c r="G6" s="10"/>
      <c r="H6" s="10"/>
      <c r="I6" s="37" t="s">
        <v>41</v>
      </c>
      <c r="J6" s="10"/>
      <c r="K6" s="10"/>
      <c r="L6" s="10"/>
      <c r="M6" s="10"/>
      <c r="N6" s="10"/>
      <c r="O6" s="37" t="s">
        <v>42</v>
      </c>
      <c r="P6" s="10"/>
      <c r="Q6" s="10"/>
      <c r="R6" s="10"/>
      <c r="S6" s="37" t="s">
        <v>84</v>
      </c>
      <c r="T6" s="10"/>
      <c r="U6" s="10"/>
    </row>
    <row r="7" spans="1:21" x14ac:dyDescent="0.3">
      <c r="D7" s="9" t="s">
        <v>2</v>
      </c>
      <c r="E7" s="38" t="s">
        <v>4</v>
      </c>
      <c r="F7" s="38" t="s">
        <v>5</v>
      </c>
      <c r="G7" s="38" t="s">
        <v>6</v>
      </c>
      <c r="H7" s="38" t="s">
        <v>10</v>
      </c>
      <c r="I7" s="10"/>
      <c r="J7" s="10"/>
      <c r="K7" s="38">
        <v>1</v>
      </c>
      <c r="L7" s="38">
        <v>2</v>
      </c>
      <c r="M7" s="38">
        <v>3</v>
      </c>
      <c r="N7" s="38">
        <v>4</v>
      </c>
      <c r="O7" s="10"/>
      <c r="P7" s="10"/>
      <c r="Q7" s="38" t="s">
        <v>81</v>
      </c>
      <c r="R7" s="38" t="s">
        <v>82</v>
      </c>
      <c r="S7" s="10"/>
      <c r="T7" s="10"/>
      <c r="U7" s="10"/>
    </row>
    <row r="8" spans="1:21" ht="15" customHeight="1" x14ac:dyDescent="0.3">
      <c r="A8" s="112" t="s">
        <v>46</v>
      </c>
      <c r="B8" s="113"/>
      <c r="C8" s="114"/>
      <c r="D8" s="33" t="s">
        <v>38</v>
      </c>
      <c r="E8" s="56">
        <f>'Sample Financial Terms'!$F15</f>
        <v>775000000</v>
      </c>
      <c r="F8" s="56">
        <f>'Sample Financial Terms'!$F16</f>
        <v>470000000</v>
      </c>
      <c r="G8" s="56">
        <f>'Sample Financial Terms'!$F17</f>
        <v>270000000</v>
      </c>
      <c r="H8" s="56">
        <f>'Sample Financial Terms'!$F18</f>
        <v>85000000</v>
      </c>
      <c r="I8" s="40">
        <f>SUM(E8:H8)</f>
        <v>1600000000</v>
      </c>
      <c r="J8" s="10"/>
      <c r="K8" s="56">
        <f>'Sample Financial Terms'!$F20</f>
        <v>70000000</v>
      </c>
      <c r="L8" s="56">
        <f>'Sample Financial Terms'!$F23</f>
        <v>21000000</v>
      </c>
      <c r="M8" s="56">
        <f>'Sample Financial Terms'!$F24</f>
        <v>557576</v>
      </c>
      <c r="N8" s="56">
        <f>'Sample Financial Terms'!$F27</f>
        <v>15000000</v>
      </c>
      <c r="O8" s="40">
        <f>SUM(K8:N8)</f>
        <v>106557576</v>
      </c>
      <c r="P8" s="10"/>
      <c r="Q8" s="56">
        <f>'Sample Financial Terms'!$F31</f>
        <v>60000000</v>
      </c>
      <c r="R8" s="56">
        <f>'Sample Financial Terms'!$F33</f>
        <v>20000000</v>
      </c>
      <c r="S8" s="40">
        <f>SUM(Q8:R8)</f>
        <v>80000000</v>
      </c>
      <c r="T8" s="10"/>
      <c r="U8" s="40">
        <f>I8+O8+S8</f>
        <v>1786557576</v>
      </c>
    </row>
    <row r="9" spans="1:21" x14ac:dyDescent="0.3">
      <c r="A9" s="115"/>
      <c r="B9" s="116"/>
      <c r="C9" s="117"/>
      <c r="D9" s="33" t="s">
        <v>39</v>
      </c>
      <c r="E9" s="56">
        <f>'Sample Financial Terms'!$G15</f>
        <v>125000000</v>
      </c>
      <c r="F9" s="56">
        <f>'Sample Financial Terms'!$G16</f>
        <v>130000000</v>
      </c>
      <c r="G9" s="56">
        <f>'Sample Financial Terms'!$G17</f>
        <v>60000000</v>
      </c>
      <c r="H9" s="56">
        <f>'Sample Financial Terms'!$G18</f>
        <v>10000000</v>
      </c>
      <c r="I9" s="40">
        <f t="shared" ref="I9:I19" si="0">SUM(E9:H9)</f>
        <v>325000000</v>
      </c>
      <c r="J9" s="10"/>
      <c r="K9" s="56">
        <f>'Sample Financial Terms'!$G20</f>
        <v>30000000</v>
      </c>
      <c r="L9" s="56">
        <f>'Sample Financial Terms'!$G23</f>
        <v>9000000</v>
      </c>
      <c r="M9" s="56">
        <f>'Sample Financial Terms'!$G24</f>
        <v>200000</v>
      </c>
      <c r="N9" s="56">
        <f>'Sample Financial Terms'!$G27</f>
        <v>6000000</v>
      </c>
      <c r="O9" s="40">
        <f t="shared" ref="O9:O11" si="1">SUM(K9:N9)</f>
        <v>45200000</v>
      </c>
      <c r="P9" s="10"/>
      <c r="Q9" s="56">
        <f>'Sample Financial Terms'!$G31</f>
        <v>15000000</v>
      </c>
      <c r="R9" s="56">
        <f>'Sample Financial Terms'!$G33</f>
        <v>10000000</v>
      </c>
      <c r="S9" s="40">
        <f>SUM(Q9:R9)</f>
        <v>25000000</v>
      </c>
      <c r="T9" s="10"/>
      <c r="U9" s="40">
        <f t="shared" ref="U9:U11" si="2">I9+O9+S9</f>
        <v>395200000</v>
      </c>
    </row>
    <row r="10" spans="1:21" x14ac:dyDescent="0.3">
      <c r="A10" s="115"/>
      <c r="B10" s="116"/>
      <c r="C10" s="117"/>
      <c r="D10" s="33" t="s">
        <v>40</v>
      </c>
      <c r="E10" s="56">
        <f>'Sample Financial Terms'!$H15</f>
        <v>2500000</v>
      </c>
      <c r="F10" s="56">
        <f>'Sample Financial Terms'!$H16</f>
        <v>1000000</v>
      </c>
      <c r="G10" s="56">
        <f>'Sample Financial Terms'!$H17</f>
        <v>500000</v>
      </c>
      <c r="H10" s="56">
        <f>'Sample Financial Terms'!$H18</f>
        <v>1000000</v>
      </c>
      <c r="I10" s="40">
        <f t="shared" si="0"/>
        <v>5000000</v>
      </c>
      <c r="J10" s="10"/>
      <c r="K10" s="56">
        <f>'Sample Financial Terms'!$H20</f>
        <v>6000000</v>
      </c>
      <c r="L10" s="56">
        <f>'Sample Financial Terms'!$H23</f>
        <v>0</v>
      </c>
      <c r="M10" s="56">
        <f>'Sample Financial Terms'!$H24</f>
        <v>0</v>
      </c>
      <c r="N10" s="56">
        <f>'Sample Financial Terms'!$H27</f>
        <v>0</v>
      </c>
      <c r="O10" s="40">
        <f t="shared" si="1"/>
        <v>6000000</v>
      </c>
      <c r="P10" s="10"/>
      <c r="Q10" s="56">
        <f>'Sample Financial Terms'!$H31</f>
        <v>5000000</v>
      </c>
      <c r="R10" s="56">
        <f>'Sample Financial Terms'!$H33</f>
        <v>2000000</v>
      </c>
      <c r="S10" s="40">
        <f>SUM(Q10:R10)</f>
        <v>7000000</v>
      </c>
      <c r="T10" s="10"/>
      <c r="U10" s="40">
        <f t="shared" si="2"/>
        <v>18000000</v>
      </c>
    </row>
    <row r="11" spans="1:21" x14ac:dyDescent="0.3">
      <c r="A11" s="118"/>
      <c r="B11" s="119"/>
      <c r="C11" s="120"/>
      <c r="D11" s="9" t="s">
        <v>37</v>
      </c>
      <c r="E11" s="40">
        <f>SUM(E8:E10)</f>
        <v>902500000</v>
      </c>
      <c r="F11" s="40">
        <f>SUM(F8:F10)</f>
        <v>601000000</v>
      </c>
      <c r="G11" s="40">
        <f>SUM(G8:G10)</f>
        <v>330500000</v>
      </c>
      <c r="H11" s="40">
        <f>SUM(H8:H10)</f>
        <v>96000000</v>
      </c>
      <c r="I11" s="40">
        <f t="shared" si="0"/>
        <v>1930000000</v>
      </c>
      <c r="J11" s="10"/>
      <c r="K11" s="40">
        <f t="shared" ref="K11:N11" si="3">SUM(K8:K10)</f>
        <v>106000000</v>
      </c>
      <c r="L11" s="40">
        <f t="shared" si="3"/>
        <v>30000000</v>
      </c>
      <c r="M11" s="40">
        <f t="shared" si="3"/>
        <v>757576</v>
      </c>
      <c r="N11" s="40">
        <f t="shared" si="3"/>
        <v>21000000</v>
      </c>
      <c r="O11" s="40">
        <f t="shared" si="1"/>
        <v>157757576</v>
      </c>
      <c r="P11" s="10"/>
      <c r="Q11" s="40">
        <f t="shared" ref="Q11" si="4">SUM(Q8:Q10)</f>
        <v>80000000</v>
      </c>
      <c r="R11" s="40">
        <f t="shared" ref="R11" si="5">SUM(R8:R10)</f>
        <v>32000000</v>
      </c>
      <c r="S11" s="40">
        <f>SUM(Q11:R11)</f>
        <v>112000000</v>
      </c>
      <c r="T11" s="10"/>
      <c r="U11" s="40">
        <f t="shared" si="2"/>
        <v>2199757576</v>
      </c>
    </row>
    <row r="12" spans="1:21" x14ac:dyDescent="0.3">
      <c r="D12" s="9"/>
      <c r="E12" s="4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" customHeight="1" x14ac:dyDescent="0.3">
      <c r="A13" s="111" t="s">
        <v>47</v>
      </c>
      <c r="B13" s="111" t="s">
        <v>48</v>
      </c>
      <c r="C13" s="111"/>
      <c r="D13" s="34" t="s">
        <v>49</v>
      </c>
      <c r="E13" s="91">
        <v>0.5</v>
      </c>
      <c r="F13" s="55">
        <f>$E$13</f>
        <v>0.5</v>
      </c>
      <c r="G13" s="55">
        <f t="shared" ref="F13:H15" si="6">$E$13</f>
        <v>0.5</v>
      </c>
      <c r="H13" s="55">
        <f t="shared" si="6"/>
        <v>0.5</v>
      </c>
      <c r="K13" s="91">
        <v>0.5</v>
      </c>
      <c r="L13" s="55">
        <f>$K$13</f>
        <v>0.5</v>
      </c>
      <c r="M13" s="55">
        <f t="shared" ref="M13:N13" si="7">$K$13</f>
        <v>0.5</v>
      </c>
      <c r="N13" s="55">
        <f t="shared" si="7"/>
        <v>0.5</v>
      </c>
      <c r="Q13" s="91">
        <v>0.5</v>
      </c>
      <c r="R13" s="55">
        <f>$Q$13</f>
        <v>0.5</v>
      </c>
    </row>
    <row r="14" spans="1:21" ht="15" customHeight="1" x14ac:dyDescent="0.3">
      <c r="A14" s="111"/>
      <c r="B14" s="111"/>
      <c r="C14" s="111"/>
      <c r="D14" s="34" t="s">
        <v>50</v>
      </c>
      <c r="E14" s="55">
        <f>$E$13</f>
        <v>0.5</v>
      </c>
      <c r="F14" s="55">
        <f t="shared" si="6"/>
        <v>0.5</v>
      </c>
      <c r="G14" s="55">
        <f t="shared" si="6"/>
        <v>0.5</v>
      </c>
      <c r="H14" s="55">
        <f t="shared" si="6"/>
        <v>0.5</v>
      </c>
      <c r="I14" s="40"/>
      <c r="J14" s="10"/>
      <c r="K14" s="55">
        <f t="shared" ref="K14:N14" si="8">$K$13</f>
        <v>0.5</v>
      </c>
      <c r="L14" s="55">
        <f t="shared" si="8"/>
        <v>0.5</v>
      </c>
      <c r="M14" s="55">
        <f t="shared" si="8"/>
        <v>0.5</v>
      </c>
      <c r="N14" s="55">
        <f t="shared" si="8"/>
        <v>0.5</v>
      </c>
      <c r="O14" s="40"/>
      <c r="P14" s="10"/>
      <c r="Q14" s="55">
        <f>$Q$13</f>
        <v>0.5</v>
      </c>
      <c r="R14" s="55">
        <f>$Q$13</f>
        <v>0.5</v>
      </c>
      <c r="S14" s="40"/>
      <c r="T14" s="10"/>
      <c r="U14" s="40"/>
    </row>
    <row r="15" spans="1:21" ht="15" customHeight="1" x14ac:dyDescent="0.3">
      <c r="A15" s="111"/>
      <c r="B15" s="111"/>
      <c r="C15" s="111"/>
      <c r="D15" s="34" t="s">
        <v>51</v>
      </c>
      <c r="E15" s="55">
        <f>$E$13</f>
        <v>0.5</v>
      </c>
      <c r="F15" s="55">
        <f t="shared" si="6"/>
        <v>0.5</v>
      </c>
      <c r="G15" s="55">
        <f t="shared" si="6"/>
        <v>0.5</v>
      </c>
      <c r="H15" s="55">
        <f t="shared" si="6"/>
        <v>0.5</v>
      </c>
      <c r="I15" s="40"/>
      <c r="J15" s="10"/>
      <c r="K15" s="55">
        <f>$K$13</f>
        <v>0.5</v>
      </c>
      <c r="L15" s="55">
        <f t="shared" ref="L15:N15" si="9">$K$13</f>
        <v>0.5</v>
      </c>
      <c r="M15" s="55">
        <f t="shared" si="9"/>
        <v>0.5</v>
      </c>
      <c r="N15" s="55">
        <f t="shared" si="9"/>
        <v>0.5</v>
      </c>
      <c r="O15" s="40"/>
      <c r="P15" s="10"/>
      <c r="Q15" s="55">
        <f>$Q$13</f>
        <v>0.5</v>
      </c>
      <c r="R15" s="55">
        <f>$Q$13</f>
        <v>0.5</v>
      </c>
      <c r="S15" s="40"/>
      <c r="T15" s="10"/>
      <c r="U15" s="40"/>
    </row>
    <row r="16" spans="1:21" ht="15" customHeight="1" x14ac:dyDescent="0.3">
      <c r="A16" s="111"/>
      <c r="B16" s="112" t="s">
        <v>52</v>
      </c>
      <c r="C16" s="114"/>
      <c r="D16" s="33" t="s">
        <v>38</v>
      </c>
      <c r="E16" s="39">
        <f t="shared" ref="E16:H18" si="10">E8*E13</f>
        <v>387500000</v>
      </c>
      <c r="F16" s="39">
        <f t="shared" si="10"/>
        <v>235000000</v>
      </c>
      <c r="G16" s="39">
        <f t="shared" si="10"/>
        <v>135000000</v>
      </c>
      <c r="H16" s="39">
        <f t="shared" si="10"/>
        <v>42500000</v>
      </c>
      <c r="I16" s="40">
        <f>SUM(E16:H16)</f>
        <v>800000000</v>
      </c>
      <c r="J16" s="10"/>
      <c r="K16" s="39">
        <f t="shared" ref="K16:N18" si="11">K8*K13</f>
        <v>35000000</v>
      </c>
      <c r="L16" s="39">
        <f t="shared" si="11"/>
        <v>10500000</v>
      </c>
      <c r="M16" s="39">
        <f t="shared" si="11"/>
        <v>278788</v>
      </c>
      <c r="N16" s="39">
        <f t="shared" si="11"/>
        <v>7500000</v>
      </c>
      <c r="O16" s="40">
        <f>SUM(K16:N16)</f>
        <v>53278788</v>
      </c>
      <c r="P16" s="10"/>
      <c r="Q16" s="39">
        <f t="shared" ref="Q16:R18" si="12">Q8*Q13</f>
        <v>30000000</v>
      </c>
      <c r="R16" s="39">
        <f t="shared" si="12"/>
        <v>10000000</v>
      </c>
      <c r="S16" s="40">
        <f>SUM(Q16:R16)</f>
        <v>40000000</v>
      </c>
      <c r="T16" s="10"/>
      <c r="U16" s="40">
        <f t="shared" ref="U16:U19" si="13">I16+O16+S16</f>
        <v>893278788</v>
      </c>
    </row>
    <row r="17" spans="1:21" ht="15" customHeight="1" x14ac:dyDescent="0.3">
      <c r="A17" s="111"/>
      <c r="B17" s="115"/>
      <c r="C17" s="117"/>
      <c r="D17" s="33" t="s">
        <v>39</v>
      </c>
      <c r="E17" s="39">
        <f t="shared" si="10"/>
        <v>62500000</v>
      </c>
      <c r="F17" s="39">
        <f t="shared" si="10"/>
        <v>65000000</v>
      </c>
      <c r="G17" s="39">
        <f t="shared" si="10"/>
        <v>30000000</v>
      </c>
      <c r="H17" s="39">
        <f t="shared" si="10"/>
        <v>5000000</v>
      </c>
      <c r="I17" s="40">
        <f t="shared" si="0"/>
        <v>162500000</v>
      </c>
      <c r="J17" s="10"/>
      <c r="K17" s="39">
        <f t="shared" si="11"/>
        <v>15000000</v>
      </c>
      <c r="L17" s="39">
        <f t="shared" si="11"/>
        <v>4500000</v>
      </c>
      <c r="M17" s="39">
        <f t="shared" si="11"/>
        <v>100000</v>
      </c>
      <c r="N17" s="39">
        <f t="shared" si="11"/>
        <v>3000000</v>
      </c>
      <c r="O17" s="40">
        <f t="shared" ref="O17:O19" si="14">SUM(K17:N17)</f>
        <v>22600000</v>
      </c>
      <c r="P17" s="10"/>
      <c r="Q17" s="39">
        <f t="shared" si="12"/>
        <v>7500000</v>
      </c>
      <c r="R17" s="39">
        <f t="shared" si="12"/>
        <v>5000000</v>
      </c>
      <c r="S17" s="40">
        <f>SUM(Q17:R17)</f>
        <v>12500000</v>
      </c>
      <c r="T17" s="10"/>
      <c r="U17" s="40">
        <f t="shared" si="13"/>
        <v>197600000</v>
      </c>
    </row>
    <row r="18" spans="1:21" x14ac:dyDescent="0.3">
      <c r="A18" s="111"/>
      <c r="B18" s="115"/>
      <c r="C18" s="117"/>
      <c r="D18" s="33" t="s">
        <v>40</v>
      </c>
      <c r="E18" s="39">
        <f t="shared" si="10"/>
        <v>1250000</v>
      </c>
      <c r="F18" s="39">
        <f t="shared" si="10"/>
        <v>500000</v>
      </c>
      <c r="G18" s="39">
        <f t="shared" si="10"/>
        <v>250000</v>
      </c>
      <c r="H18" s="39">
        <f t="shared" si="10"/>
        <v>500000</v>
      </c>
      <c r="I18" s="40">
        <f t="shared" si="0"/>
        <v>2500000</v>
      </c>
      <c r="J18" s="10"/>
      <c r="K18" s="39">
        <f t="shared" si="11"/>
        <v>3000000</v>
      </c>
      <c r="L18" s="39">
        <f t="shared" si="11"/>
        <v>0</v>
      </c>
      <c r="M18" s="39">
        <f t="shared" si="11"/>
        <v>0</v>
      </c>
      <c r="N18" s="39">
        <f t="shared" si="11"/>
        <v>0</v>
      </c>
      <c r="O18" s="40">
        <f t="shared" si="14"/>
        <v>3000000</v>
      </c>
      <c r="P18" s="10"/>
      <c r="Q18" s="39">
        <f t="shared" si="12"/>
        <v>2500000</v>
      </c>
      <c r="R18" s="39">
        <f t="shared" si="12"/>
        <v>1000000</v>
      </c>
      <c r="S18" s="40">
        <f>SUM(Q18:R18)</f>
        <v>3500000</v>
      </c>
      <c r="T18" s="10"/>
      <c r="U18" s="40">
        <f t="shared" si="13"/>
        <v>9000000</v>
      </c>
    </row>
    <row r="19" spans="1:21" x14ac:dyDescent="0.3">
      <c r="A19" s="111"/>
      <c r="B19" s="118"/>
      <c r="C19" s="120"/>
      <c r="D19" s="35" t="s">
        <v>47</v>
      </c>
      <c r="E19" s="40">
        <f>SUM(E16:E18)</f>
        <v>451250000</v>
      </c>
      <c r="F19" s="40">
        <f>SUM(F16:F18)</f>
        <v>300500000</v>
      </c>
      <c r="G19" s="40">
        <f>SUM(G16:G18)</f>
        <v>165250000</v>
      </c>
      <c r="H19" s="40">
        <f>SUM(H16:H18)</f>
        <v>48000000</v>
      </c>
      <c r="I19" s="40">
        <f t="shared" si="0"/>
        <v>965000000</v>
      </c>
      <c r="J19" s="10"/>
      <c r="K19" s="40">
        <f>SUM(K16:K18)</f>
        <v>53000000</v>
      </c>
      <c r="L19" s="40">
        <f>SUM(L16:L18)</f>
        <v>15000000</v>
      </c>
      <c r="M19" s="40">
        <f>SUM(M16:M18)</f>
        <v>378788</v>
      </c>
      <c r="N19" s="40">
        <f>SUM(N16:N18)</f>
        <v>10500000</v>
      </c>
      <c r="O19" s="40">
        <f t="shared" si="14"/>
        <v>78878788</v>
      </c>
      <c r="P19" s="10"/>
      <c r="Q19" s="40">
        <f>SUM(Q16:Q18)</f>
        <v>40000000</v>
      </c>
      <c r="R19" s="40">
        <f>SUM(R16:R18)</f>
        <v>16000000</v>
      </c>
      <c r="S19" s="40">
        <f>SUM(Q19:R19)</f>
        <v>56000000</v>
      </c>
      <c r="T19" s="10"/>
      <c r="U19" s="40">
        <f t="shared" si="13"/>
        <v>1099878788</v>
      </c>
    </row>
    <row r="20" spans="1:21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D21" s="10"/>
      <c r="E21" s="10"/>
      <c r="F21" s="10"/>
      <c r="G21" s="10"/>
      <c r="H21" s="10"/>
      <c r="I21" s="10"/>
      <c r="J21" s="10"/>
      <c r="K21" s="39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" customHeight="1" x14ac:dyDescent="0.3">
      <c r="A22" s="111" t="s">
        <v>45</v>
      </c>
      <c r="B22" s="111" t="s">
        <v>54</v>
      </c>
      <c r="C22" s="121" t="s">
        <v>56</v>
      </c>
      <c r="D22" s="9" t="s">
        <v>31</v>
      </c>
      <c r="E22" s="57" t="str">
        <f>'Sample Financial Terms'!$I15</f>
        <v>$</v>
      </c>
      <c r="F22" s="57" t="str">
        <f>'Sample Financial Terms'!$I16</f>
        <v>$</v>
      </c>
      <c r="G22" s="57" t="str">
        <f>'Sample Financial Terms'!$I17</f>
        <v>$</v>
      </c>
      <c r="H22" s="57" t="str">
        <f>'Sample Financial Terms'!$I18</f>
        <v>$</v>
      </c>
      <c r="I22" s="10"/>
      <c r="J22" s="10"/>
      <c r="K22" s="57" t="str">
        <f>'Sample Financial Terms'!$I20</f>
        <v>%TIV</v>
      </c>
      <c r="L22" s="57" t="str">
        <f>'Sample Financial Terms'!$I23</f>
        <v>%TIV</v>
      </c>
      <c r="M22" s="57" t="str">
        <f>'Sample Financial Terms'!$I24</f>
        <v>%TIV</v>
      </c>
      <c r="N22" s="57" t="str">
        <f>'Sample Financial Terms'!$I27</f>
        <v>%TIV</v>
      </c>
      <c r="O22" s="10"/>
      <c r="P22" s="10"/>
      <c r="Q22" s="57" t="str">
        <f>'Sample Financial Terms'!$I31</f>
        <v>%Loss</v>
      </c>
      <c r="R22" s="57" t="str">
        <f>'Sample Financial Terms'!$I33</f>
        <v>%Loss</v>
      </c>
      <c r="S22" s="10"/>
      <c r="T22" s="10"/>
      <c r="U22" s="10"/>
    </row>
    <row r="23" spans="1:21" ht="15" customHeight="1" x14ac:dyDescent="0.3">
      <c r="A23" s="111"/>
      <c r="B23" s="111"/>
      <c r="C23" s="121"/>
      <c r="D23" s="9" t="s">
        <v>32</v>
      </c>
      <c r="E23" s="58" t="str">
        <f>'Sample Financial Terms'!$J15</f>
        <v>Bldg + Contents</v>
      </c>
      <c r="F23" s="58" t="str">
        <f>'Sample Financial Terms'!$J16</f>
        <v>Bldg + Contents</v>
      </c>
      <c r="G23" s="58" t="str">
        <f>'Sample Financial Terms'!$J17</f>
        <v>Bldg + Contents</v>
      </c>
      <c r="H23" s="58" t="str">
        <f>'Sample Financial Terms'!$J18</f>
        <v>Bldg + Contents</v>
      </c>
      <c r="I23" s="10"/>
      <c r="J23" s="10"/>
      <c r="K23" s="57" t="str">
        <f>'Sample Financial Terms'!$J20</f>
        <v>Site</v>
      </c>
      <c r="L23" s="57" t="str">
        <f>'Sample Financial Terms'!$J23</f>
        <v>Site</v>
      </c>
      <c r="M23" s="57" t="str">
        <f>'Sample Financial Terms'!$J24</f>
        <v>Site</v>
      </c>
      <c r="N23" s="57" t="str">
        <f>'Sample Financial Terms'!$J27</f>
        <v>Site</v>
      </c>
      <c r="O23" s="10"/>
      <c r="P23" s="10"/>
      <c r="Q23" s="57" t="str">
        <f>'Sample Financial Terms'!$J31</f>
        <v>Site</v>
      </c>
      <c r="R23" s="57" t="str">
        <f>'Sample Financial Terms'!$J33</f>
        <v>Site</v>
      </c>
      <c r="S23" s="10"/>
      <c r="T23" s="10"/>
      <c r="U23" s="10"/>
    </row>
    <row r="24" spans="1:21" x14ac:dyDescent="0.3">
      <c r="A24" s="111"/>
      <c r="B24" s="111"/>
      <c r="C24" s="121"/>
      <c r="D24" s="9" t="s">
        <v>30</v>
      </c>
      <c r="E24" s="56">
        <f>'Sample Financial Terms'!$K15</f>
        <v>10000</v>
      </c>
      <c r="F24" s="56">
        <f>'Sample Financial Terms'!$K16</f>
        <v>10000</v>
      </c>
      <c r="G24" s="56">
        <f>'Sample Financial Terms'!$K17</f>
        <v>10000</v>
      </c>
      <c r="H24" s="56">
        <f>'Sample Financial Terms'!$K18</f>
        <v>10000</v>
      </c>
      <c r="I24" s="10"/>
      <c r="J24" s="10"/>
      <c r="K24" s="59">
        <f>'Sample Financial Terms'!$K20</f>
        <v>0.01</v>
      </c>
      <c r="L24" s="59">
        <f>'Sample Financial Terms'!$K23</f>
        <v>0.05</v>
      </c>
      <c r="M24" s="59">
        <f>'Sample Financial Terms'!$K24</f>
        <v>0.01</v>
      </c>
      <c r="N24" s="60">
        <f>'Sample Financial Terms'!$K27</f>
        <v>4.7619047619047616E-2</v>
      </c>
      <c r="O24" s="10"/>
      <c r="P24" s="10"/>
      <c r="Q24" s="59">
        <f>'Sample Financial Terms'!$K31</f>
        <v>0.01</v>
      </c>
      <c r="R24" s="60">
        <f>'Sample Financial Terms'!$K33</f>
        <v>0.01</v>
      </c>
      <c r="S24" s="10"/>
      <c r="T24" s="10"/>
      <c r="U24" s="10"/>
    </row>
    <row r="25" spans="1:21" x14ac:dyDescent="0.3">
      <c r="A25" s="111"/>
      <c r="B25" s="111"/>
      <c r="C25" s="121"/>
      <c r="D25" s="36" t="s">
        <v>53</v>
      </c>
      <c r="E25" s="41">
        <f>IF(E$23="Site",MAX(0,E$19-E$24*IF(E$22="$",1,IF(E$22="%TIV",E$11,E$19))),MAX(0,SUM(E$16:E$17)-E$24*IF(E$22="$",1,IF(E$22="%TIV",SUM(E$8:E$9),SUM(E$16:E$17))))+E$18)</f>
        <v>451240000</v>
      </c>
      <c r="F25" s="41">
        <f t="shared" ref="F25:H25" si="15">IF(F$23="Site",MAX(0,F$19-F$24*IF(F$22="$",1,IF(F$22="%TIV",F$11,F$19))),MAX(0,SUM(F$16:F$17)-F$24*IF(F$22="$",1,IF(F$22="%TIV",SUM(F$8:F$9),SUM(F$16:F$17))))+F$18)</f>
        <v>300490000</v>
      </c>
      <c r="G25" s="41">
        <f t="shared" si="15"/>
        <v>165240000</v>
      </c>
      <c r="H25" s="41">
        <f t="shared" si="15"/>
        <v>47990000</v>
      </c>
      <c r="I25" s="10"/>
      <c r="J25" s="10"/>
      <c r="K25" s="41">
        <f>IF(K$23="Site",MAX(0,K$19-K$24*IF(K$22="$",1,IF(K$22="%TIV",K$11,K$19))),MAX(0,SUM(K$16:K$17)-K$24*IF(K$22="$",1,IF(K$22="%TIV",SUM(K$8:K$9),SUM(K$16:K$17))))+K$18)</f>
        <v>51940000</v>
      </c>
      <c r="L25" s="41">
        <f t="shared" ref="L25:N25" si="16">IF(L$23="Site",MAX(0,L$19-L$24*IF(L$22="$",1,IF(L$22="%TIV",L$11,L$19))),MAX(0,SUM(L$16:L$17)-L$24*IF(L$22="$",1,IF(L$22="%TIV",SUM(L$8:L$9),SUM(L$16:L$17))))+L$18)</f>
        <v>13500000</v>
      </c>
      <c r="M25" s="41">
        <f t="shared" si="16"/>
        <v>371212.24</v>
      </c>
      <c r="N25" s="41">
        <f t="shared" si="16"/>
        <v>9500000</v>
      </c>
      <c r="O25" s="10"/>
      <c r="P25" s="10"/>
      <c r="Q25" s="41">
        <f t="shared" ref="Q25:R25" si="17">IF(Q$23="Site",MAX(0,Q$19-Q$24*IF(Q$22="$",1,IF(Q$22="%TIV",Q$11,Q$19))),MAX(0,SUM(Q$16:Q$17)-Q$24*IF(Q$22="$",1,IF(Q$22="%TIV",SUM(Q$8:Q$9),SUM(Q$16:Q$17))))+Q$18)</f>
        <v>39600000</v>
      </c>
      <c r="R25" s="41">
        <f t="shared" si="17"/>
        <v>15840000</v>
      </c>
      <c r="S25" s="10"/>
      <c r="T25" s="10"/>
      <c r="U25" s="10"/>
    </row>
    <row r="26" spans="1:21" ht="15" customHeight="1" x14ac:dyDescent="0.3">
      <c r="A26" s="111"/>
      <c r="B26" s="111"/>
      <c r="C26" s="121" t="s">
        <v>21</v>
      </c>
      <c r="D26" s="9" t="s">
        <v>33</v>
      </c>
      <c r="E26" s="61" t="str">
        <f>'Sample Financial Terms'!$L15</f>
        <v>None</v>
      </c>
      <c r="F26" s="61" t="str">
        <f>'Sample Financial Terms'!$L16</f>
        <v>None</v>
      </c>
      <c r="G26" s="61" t="str">
        <f>'Sample Financial Terms'!$L17</f>
        <v>None</v>
      </c>
      <c r="H26" s="61" t="str">
        <f>'Sample Financial Terms'!$L18</f>
        <v>None</v>
      </c>
      <c r="I26" s="10"/>
      <c r="J26" s="10"/>
      <c r="K26" s="56">
        <f>'Sample Financial Terms'!$L20</f>
        <v>100000000</v>
      </c>
      <c r="L26" s="56">
        <f>'Sample Financial Terms'!$L23</f>
        <v>28500000</v>
      </c>
      <c r="M26" s="56">
        <f>'Sample Financial Terms'!$L24</f>
        <v>750000.24</v>
      </c>
      <c r="N26" s="56">
        <f>'Sample Financial Terms'!$L27</f>
        <v>20000000</v>
      </c>
      <c r="O26" s="10"/>
      <c r="P26" s="10"/>
      <c r="Q26" s="56">
        <f>'Sample Financial Terms'!$L31</f>
        <v>80000000</v>
      </c>
      <c r="R26" s="56">
        <f>'Sample Financial Terms'!$L33</f>
        <v>32000000</v>
      </c>
      <c r="S26" s="10"/>
      <c r="T26" s="10"/>
      <c r="U26" s="10"/>
    </row>
    <row r="27" spans="1:21" ht="28.8" x14ac:dyDescent="0.3">
      <c r="A27" s="111"/>
      <c r="B27" s="111"/>
      <c r="C27" s="121"/>
      <c r="D27" s="36" t="s">
        <v>58</v>
      </c>
      <c r="E27" s="41">
        <f>MIN(IF(E$26="None",10^18,E$26),E$25)</f>
        <v>451240000</v>
      </c>
      <c r="F27" s="41">
        <f t="shared" ref="F27:H27" si="18">MIN(IF(F$26="None",10^18,F$26),F$25)</f>
        <v>300490000</v>
      </c>
      <c r="G27" s="41">
        <f t="shared" si="18"/>
        <v>165240000</v>
      </c>
      <c r="H27" s="41">
        <f t="shared" si="18"/>
        <v>47990000</v>
      </c>
      <c r="I27" s="42">
        <f t="shared" ref="I27" si="19">SUM(E27:H27)</f>
        <v>964960000</v>
      </c>
      <c r="J27" s="10"/>
      <c r="K27" s="41">
        <f>MIN(IF(K$26="None",10^18,K$26),K$25)</f>
        <v>51940000</v>
      </c>
      <c r="L27" s="41">
        <f t="shared" ref="L27:N27" si="20">MIN(IF(L$26="None",10^18,L$26),L$25)</f>
        <v>13500000</v>
      </c>
      <c r="M27" s="41">
        <f t="shared" si="20"/>
        <v>371212.24</v>
      </c>
      <c r="N27" s="41">
        <f t="shared" si="20"/>
        <v>9500000</v>
      </c>
      <c r="O27" s="42">
        <f t="shared" ref="O27" si="21">SUM(K27:N27)</f>
        <v>75311212.24000001</v>
      </c>
      <c r="P27" s="10"/>
      <c r="Q27" s="41">
        <f t="shared" ref="Q27:R27" si="22">MIN(IF(Q$26="None",10^18,Q$26),Q$25)</f>
        <v>39600000</v>
      </c>
      <c r="R27" s="41">
        <f t="shared" si="22"/>
        <v>15840000</v>
      </c>
      <c r="S27" s="42">
        <f>SUM(Q27:R27)</f>
        <v>55440000</v>
      </c>
      <c r="T27" s="10"/>
      <c r="U27" s="42"/>
    </row>
    <row r="28" spans="1:21" ht="15" customHeight="1" x14ac:dyDescent="0.3">
      <c r="A28" s="111"/>
      <c r="B28" s="111" t="s">
        <v>55</v>
      </c>
      <c r="C28" s="121" t="s">
        <v>21</v>
      </c>
      <c r="D28" s="9" t="s">
        <v>0</v>
      </c>
      <c r="E28" s="10"/>
      <c r="F28" s="10"/>
      <c r="G28" s="10"/>
      <c r="H28" s="10"/>
      <c r="I28" s="56">
        <f>'Sample Financial Terms'!$D14</f>
        <v>450000000</v>
      </c>
      <c r="J28" s="10"/>
      <c r="K28" s="10"/>
      <c r="L28" s="10"/>
      <c r="M28" s="10"/>
      <c r="N28" s="10"/>
      <c r="O28" s="56" t="str">
        <f>'Sample Financial Terms'!$D19</f>
        <v>None</v>
      </c>
      <c r="P28" s="10"/>
      <c r="Q28" s="10"/>
      <c r="R28" s="10"/>
      <c r="S28" s="56" t="str">
        <f>'Sample Financial Terms'!$D30</f>
        <v>None</v>
      </c>
      <c r="T28" s="10"/>
      <c r="U28" s="10"/>
    </row>
    <row r="29" spans="1:21" ht="28.8" x14ac:dyDescent="0.3">
      <c r="A29" s="111"/>
      <c r="B29" s="111"/>
      <c r="C29" s="121"/>
      <c r="D29" s="36" t="s">
        <v>59</v>
      </c>
      <c r="E29" s="50">
        <f>IF($I29=0,0,E27/$I27*$I29)</f>
        <v>210431520.47753274</v>
      </c>
      <c r="F29" s="50">
        <f t="shared" ref="F29:H29" si="23">IF($I29=0,0,F27/$I27*$I29)</f>
        <v>140130678.99187529</v>
      </c>
      <c r="G29" s="50">
        <f t="shared" si="23"/>
        <v>77058116.398607194</v>
      </c>
      <c r="H29" s="50">
        <f t="shared" si="23"/>
        <v>22379684.131984744</v>
      </c>
      <c r="I29" s="42">
        <f>MIN(I$27,IF(I$28="None",10^18,I$28))</f>
        <v>450000000</v>
      </c>
      <c r="J29" s="10"/>
      <c r="K29" s="50">
        <f>IF($O29=0,0,K27/$O27*$O29)</f>
        <v>51940000</v>
      </c>
      <c r="L29" s="50">
        <f t="shared" ref="L29:N29" si="24">IF($O29=0,0,L27/$O27*$O29)</f>
        <v>13500000</v>
      </c>
      <c r="M29" s="50">
        <f t="shared" si="24"/>
        <v>371212.24</v>
      </c>
      <c r="N29" s="50">
        <f t="shared" si="24"/>
        <v>9500000</v>
      </c>
      <c r="O29" s="42">
        <f>MIN(O$27,IF(O$28="None",10^18,O$28))</f>
        <v>75311212.24000001</v>
      </c>
      <c r="P29" s="10"/>
      <c r="Q29" s="50">
        <f t="shared" ref="Q29:R29" si="25">IF($O29=0,0,Q27/$O27*$O29)</f>
        <v>39599999.999999993</v>
      </c>
      <c r="R29" s="50">
        <f t="shared" si="25"/>
        <v>15840000</v>
      </c>
      <c r="S29" s="42">
        <f>MIN(S$27,IF(S$28="None",10^18,S$28))</f>
        <v>55440000</v>
      </c>
      <c r="T29" s="10"/>
      <c r="U29" s="10"/>
    </row>
    <row r="30" spans="1:21" x14ac:dyDescent="0.3">
      <c r="A30" s="111"/>
      <c r="B30" s="111"/>
      <c r="C30" s="121" t="s">
        <v>57</v>
      </c>
      <c r="D30" s="9" t="s">
        <v>3</v>
      </c>
      <c r="E30" s="10"/>
      <c r="F30" s="10"/>
      <c r="G30" s="10"/>
      <c r="H30" s="10"/>
      <c r="I30" s="63">
        <f>'Sample Financial Terms'!$E14</f>
        <v>0.15555555555555556</v>
      </c>
      <c r="J30" s="10"/>
      <c r="K30" s="10"/>
      <c r="L30" s="10"/>
      <c r="M30" s="10"/>
      <c r="N30" s="10"/>
      <c r="O30" s="62">
        <f>'Sample Financial Terms'!$E19</f>
        <v>1</v>
      </c>
      <c r="P30" s="10"/>
      <c r="Q30" s="10"/>
      <c r="R30" s="10"/>
      <c r="S30" s="62">
        <f>'Sample Financial Terms'!$E30</f>
        <v>1</v>
      </c>
      <c r="T30" s="10"/>
      <c r="U30" s="10"/>
    </row>
    <row r="31" spans="1:21" ht="28.8" x14ac:dyDescent="0.3">
      <c r="A31" s="111"/>
      <c r="B31" s="111"/>
      <c r="C31" s="121"/>
      <c r="D31" s="35" t="s">
        <v>60</v>
      </c>
      <c r="E31" s="40">
        <f>E$29*$I$30</f>
        <v>32733792.074282873</v>
      </c>
      <c r="F31" s="40">
        <f t="shared" ref="F31:H31" si="26">F$29*$I$30</f>
        <v>21798105.62095838</v>
      </c>
      <c r="G31" s="40">
        <f t="shared" si="26"/>
        <v>11986818.106450008</v>
      </c>
      <c r="H31" s="40">
        <f t="shared" si="26"/>
        <v>3481284.1983087379</v>
      </c>
      <c r="I31" s="40">
        <f>MIN(I$27,IF(I$28="None",10^18,I$28))*I$30</f>
        <v>70000000</v>
      </c>
      <c r="J31" s="10"/>
      <c r="K31" s="40">
        <f>K$29*$O$30</f>
        <v>51940000</v>
      </c>
      <c r="L31" s="40">
        <f t="shared" ref="L31:N31" si="27">L$29*$O$30</f>
        <v>13500000</v>
      </c>
      <c r="M31" s="40">
        <f t="shared" si="27"/>
        <v>371212.24</v>
      </c>
      <c r="N31" s="40">
        <f t="shared" si="27"/>
        <v>9500000</v>
      </c>
      <c r="O31" s="40">
        <f>MIN(O$27,IF(O$28="None",10^18,O$28))*O$30</f>
        <v>75311212.24000001</v>
      </c>
      <c r="P31" s="10"/>
      <c r="Q31" s="40">
        <f t="shared" ref="Q31:R31" si="28">Q$29*$O$30</f>
        <v>39599999.999999993</v>
      </c>
      <c r="R31" s="40">
        <f t="shared" si="28"/>
        <v>15840000</v>
      </c>
      <c r="S31" s="40">
        <f>MIN(S$27,IF(S$28="None",10^18,S$28))*S$30</f>
        <v>55440000</v>
      </c>
      <c r="T31" s="10"/>
      <c r="U31" s="40">
        <f t="shared" ref="U31" si="29">I31+O31+S31</f>
        <v>200751212.24000001</v>
      </c>
    </row>
    <row r="32" spans="1:21" x14ac:dyDescent="0.3">
      <c r="B32" s="47"/>
      <c r="D32" s="10"/>
      <c r="E32" s="101"/>
      <c r="F32" s="101"/>
      <c r="G32" s="101"/>
      <c r="H32" s="101"/>
      <c r="I32" s="102"/>
      <c r="J32" s="102"/>
      <c r="K32" s="101"/>
      <c r="L32" s="101"/>
      <c r="M32" s="101"/>
      <c r="N32" s="101"/>
      <c r="O32" s="102"/>
      <c r="P32" s="102"/>
      <c r="Q32" s="101"/>
      <c r="R32" s="101"/>
      <c r="S32" s="10"/>
      <c r="T32" s="10"/>
      <c r="U32" s="10"/>
    </row>
    <row r="33" spans="1:21" x14ac:dyDescent="0.3">
      <c r="B33" s="4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" customHeight="1" x14ac:dyDescent="0.3">
      <c r="A34" s="124" t="s">
        <v>69</v>
      </c>
      <c r="B34" s="111" t="s">
        <v>70</v>
      </c>
      <c r="C34" s="121" t="s">
        <v>16</v>
      </c>
      <c r="D34" s="9" t="s">
        <v>25</v>
      </c>
      <c r="E34" s="61">
        <f>'Sample Financial Terms'!$M15</f>
        <v>1</v>
      </c>
      <c r="F34" s="61">
        <f>'Sample Financial Terms'!$M16</f>
        <v>1</v>
      </c>
      <c r="G34" s="61">
        <f>'Sample Financial Terms'!$M17</f>
        <v>1</v>
      </c>
      <c r="H34" s="61"/>
      <c r="I34" s="61"/>
      <c r="J34" s="10"/>
      <c r="K34" s="61">
        <f>'Sample Financial Terms'!$M20</f>
        <v>1</v>
      </c>
      <c r="L34" s="61"/>
      <c r="M34" s="61">
        <f>'Sample Financial Terms'!$M24</f>
        <v>1</v>
      </c>
      <c r="N34" s="61">
        <f>'Sample Financial Terms'!$M27</f>
        <v>1</v>
      </c>
      <c r="O34" s="61"/>
      <c r="P34" s="10"/>
      <c r="Q34" s="61"/>
      <c r="R34" s="61"/>
      <c r="S34" s="61"/>
      <c r="T34" s="10"/>
      <c r="U34" s="10"/>
    </row>
    <row r="35" spans="1:21" x14ac:dyDescent="0.3">
      <c r="A35" s="125"/>
      <c r="B35" s="111"/>
      <c r="C35" s="121"/>
      <c r="D35" s="9" t="s">
        <v>14</v>
      </c>
      <c r="E35" s="58" t="str">
        <f>'Sample Financial Terms'!$N15</f>
        <v>Location Fac XS</v>
      </c>
      <c r="F35" s="58" t="str">
        <f>'Sample Financial Terms'!$N16</f>
        <v>Location Fac XS</v>
      </c>
      <c r="G35" s="58" t="str">
        <f>'Sample Financial Terms'!$N17</f>
        <v>Location Fac XS</v>
      </c>
      <c r="H35" s="61"/>
      <c r="I35" s="61"/>
      <c r="J35" s="10"/>
      <c r="K35" s="58" t="str">
        <f>'Sample Financial Terms'!$N20</f>
        <v>Location Fac XS</v>
      </c>
      <c r="L35" s="58"/>
      <c r="M35" s="58" t="str">
        <f>'Sample Financial Terms'!$N24</f>
        <v>Location Fac XS</v>
      </c>
      <c r="N35" s="58" t="str">
        <f>'Sample Financial Terms'!$N27</f>
        <v>Location Fac XS</v>
      </c>
      <c r="O35" s="61"/>
      <c r="P35" s="10"/>
      <c r="Q35" s="58"/>
      <c r="R35" s="58"/>
      <c r="S35" s="61"/>
      <c r="T35" s="10"/>
      <c r="U35" s="10"/>
    </row>
    <row r="36" spans="1:21" x14ac:dyDescent="0.3">
      <c r="A36" s="125"/>
      <c r="B36" s="111"/>
      <c r="C36" s="121"/>
      <c r="D36" s="9" t="s">
        <v>36</v>
      </c>
      <c r="E36" s="61">
        <f>'Sample Financial Terms'!$O15</f>
        <v>0</v>
      </c>
      <c r="F36" s="61">
        <f>'Sample Financial Terms'!$O16</f>
        <v>0</v>
      </c>
      <c r="G36" s="61">
        <f>'Sample Financial Terms'!$O17</f>
        <v>0</v>
      </c>
      <c r="H36" s="61"/>
      <c r="I36" s="61"/>
      <c r="J36" s="10"/>
      <c r="K36" s="61">
        <f>'Sample Financial Terms'!$O20</f>
        <v>0</v>
      </c>
      <c r="L36" s="61"/>
      <c r="M36" s="61">
        <f>'Sample Financial Terms'!$O24</f>
        <v>0</v>
      </c>
      <c r="N36" s="61">
        <f>'Sample Financial Terms'!$O27</f>
        <v>0</v>
      </c>
      <c r="O36" s="61"/>
      <c r="P36" s="10"/>
      <c r="Q36" s="61"/>
      <c r="R36" s="61"/>
      <c r="S36" s="61"/>
      <c r="T36" s="10"/>
      <c r="U36" s="10"/>
    </row>
    <row r="37" spans="1:21" x14ac:dyDescent="0.3">
      <c r="A37" s="125"/>
      <c r="B37" s="111"/>
      <c r="C37" s="121"/>
      <c r="D37" s="9" t="s">
        <v>22</v>
      </c>
      <c r="E37" s="56">
        <f>'Sample Financial Terms'!$P15</f>
        <v>20000000</v>
      </c>
      <c r="F37" s="56">
        <f>'Sample Financial Terms'!$P16</f>
        <v>20000000</v>
      </c>
      <c r="G37" s="56">
        <f>'Sample Financial Terms'!$P17</f>
        <v>20000000</v>
      </c>
      <c r="H37" s="56"/>
      <c r="I37" s="61"/>
      <c r="J37" s="10"/>
      <c r="K37" s="56">
        <f>'Sample Financial Terms'!$P20</f>
        <v>75000000</v>
      </c>
      <c r="L37" s="56"/>
      <c r="M37" s="56">
        <f>'Sample Financial Terms'!$P24</f>
        <v>575000</v>
      </c>
      <c r="N37" s="56">
        <f>'Sample Financial Terms'!$P27</f>
        <v>15000000</v>
      </c>
      <c r="O37" s="61"/>
      <c r="P37" s="10"/>
      <c r="Q37" s="56"/>
      <c r="R37" s="56"/>
      <c r="S37" s="61"/>
      <c r="T37" s="10"/>
      <c r="U37" s="10"/>
    </row>
    <row r="38" spans="1:21" x14ac:dyDescent="0.3">
      <c r="A38" s="125"/>
      <c r="B38" s="111"/>
      <c r="C38" s="121"/>
      <c r="D38" s="48" t="s">
        <v>61</v>
      </c>
      <c r="E38" s="43">
        <f>MAX(0,E$31-E37)</f>
        <v>12733792.074282873</v>
      </c>
      <c r="F38" s="43">
        <f t="shared" ref="F38:H38" si="30">MAX(0,F$31-F37)</f>
        <v>1798105.6209583804</v>
      </c>
      <c r="G38" s="43">
        <f t="shared" si="30"/>
        <v>0</v>
      </c>
      <c r="H38" s="43">
        <f t="shared" si="30"/>
        <v>3481284.1983087379</v>
      </c>
      <c r="I38" s="10"/>
      <c r="J38" s="10"/>
      <c r="K38" s="43">
        <f>MAX(0,K$31-K37)</f>
        <v>0</v>
      </c>
      <c r="L38" s="43">
        <f t="shared" ref="L38" si="31">MAX(0,L$31-L37)</f>
        <v>13500000</v>
      </c>
      <c r="M38" s="43">
        <f t="shared" ref="M38" si="32">MAX(0,M$31-M37)</f>
        <v>0</v>
      </c>
      <c r="N38" s="43">
        <f t="shared" ref="N38" si="33">MAX(0,N$31-N37)</f>
        <v>0</v>
      </c>
      <c r="O38" s="10"/>
      <c r="P38" s="10"/>
      <c r="Q38" s="43">
        <f t="shared" ref="Q38" si="34">MAX(0,Q$31-Q37)</f>
        <v>39599999.999999993</v>
      </c>
      <c r="R38" s="43">
        <f t="shared" ref="R38" si="35">MAX(0,R$31-R37)</f>
        <v>15840000</v>
      </c>
      <c r="S38" s="10"/>
      <c r="T38" s="10"/>
      <c r="U38" s="10"/>
    </row>
    <row r="39" spans="1:21" x14ac:dyDescent="0.3">
      <c r="A39" s="125"/>
      <c r="B39" s="111"/>
      <c r="C39" s="121"/>
      <c r="D39" s="9" t="s">
        <v>21</v>
      </c>
      <c r="E39" s="56">
        <f>'Sample Financial Terms'!$Q15</f>
        <v>50000000</v>
      </c>
      <c r="F39" s="56">
        <f>'Sample Financial Terms'!$Q16</f>
        <v>50000000</v>
      </c>
      <c r="G39" s="56">
        <f>'Sample Financial Terms'!$Q17</f>
        <v>31411111</v>
      </c>
      <c r="H39" s="56"/>
      <c r="I39" s="61"/>
      <c r="J39" s="10"/>
      <c r="K39" s="56">
        <f>'Sample Financial Terms'!$Q20</f>
        <v>25000000</v>
      </c>
      <c r="L39" s="56"/>
      <c r="M39" s="56">
        <f>'Sample Financial Terms'!$Q24</f>
        <v>175000</v>
      </c>
      <c r="N39" s="56">
        <f>'Sample Financial Terms'!$Q27</f>
        <v>5000000</v>
      </c>
      <c r="O39" s="61"/>
      <c r="P39" s="10"/>
      <c r="Q39" s="56"/>
      <c r="R39" s="56"/>
      <c r="S39" s="61"/>
      <c r="T39" s="10"/>
      <c r="U39" s="10"/>
    </row>
    <row r="40" spans="1:21" x14ac:dyDescent="0.3">
      <c r="A40" s="125"/>
      <c r="B40" s="111"/>
      <c r="C40" s="121"/>
      <c r="D40" s="48" t="s">
        <v>62</v>
      </c>
      <c r="E40" s="43">
        <f>IF(E39="Unlimited",E38,MIN(E39,E38))</f>
        <v>12733792.074282873</v>
      </c>
      <c r="F40" s="43">
        <f t="shared" ref="F40:H40" si="36">IF(F39="Unlimited",F38,MIN(F39,F38))</f>
        <v>1798105.6209583804</v>
      </c>
      <c r="G40" s="43">
        <f t="shared" si="36"/>
        <v>0</v>
      </c>
      <c r="H40" s="43">
        <f t="shared" si="36"/>
        <v>3481284.1983087379</v>
      </c>
      <c r="I40" s="10"/>
      <c r="J40" s="10"/>
      <c r="K40" s="43">
        <f>IF(K39="Unlimited",K38,MIN(K39,K38))</f>
        <v>0</v>
      </c>
      <c r="L40" s="43">
        <f t="shared" ref="L40" si="37">IF(L39="Unlimited",L38,MIN(L39,L38))</f>
        <v>13500000</v>
      </c>
      <c r="M40" s="43">
        <f t="shared" ref="M40" si="38">IF(M39="Unlimited",M38,MIN(M39,M38))</f>
        <v>0</v>
      </c>
      <c r="N40" s="43">
        <f t="shared" ref="N40" si="39">IF(N39="Unlimited",N38,MIN(N39,N38))</f>
        <v>0</v>
      </c>
      <c r="O40" s="10"/>
      <c r="P40" s="10"/>
      <c r="Q40" s="43">
        <f t="shared" ref="Q40" si="40">IF(Q39="Unlimited",Q38,MIN(Q39,Q38))</f>
        <v>39599999.999999993</v>
      </c>
      <c r="R40" s="43">
        <f t="shared" ref="R40" si="41">IF(R39="Unlimited",R38,MIN(R39,R38))</f>
        <v>15840000</v>
      </c>
      <c r="S40" s="10"/>
      <c r="T40" s="10"/>
      <c r="U40" s="10"/>
    </row>
    <row r="41" spans="1:21" x14ac:dyDescent="0.3">
      <c r="A41" s="125"/>
      <c r="B41" s="111"/>
      <c r="C41" s="121"/>
      <c r="D41" s="9" t="s">
        <v>23</v>
      </c>
      <c r="E41" s="59">
        <f>'Sample Financial Terms'!$R15</f>
        <v>1</v>
      </c>
      <c r="F41" s="59">
        <f>'Sample Financial Terms'!$R16</f>
        <v>1</v>
      </c>
      <c r="G41" s="59">
        <f>'Sample Financial Terms'!$R17</f>
        <v>1</v>
      </c>
      <c r="H41" s="59"/>
      <c r="I41" s="61"/>
      <c r="J41" s="10"/>
      <c r="K41" s="59">
        <f>'Sample Financial Terms'!$R20</f>
        <v>1</v>
      </c>
      <c r="L41" s="59"/>
      <c r="M41" s="59">
        <f>'Sample Financial Terms'!$R24</f>
        <v>1</v>
      </c>
      <c r="N41" s="59">
        <f>'Sample Financial Terms'!$R27</f>
        <v>1</v>
      </c>
      <c r="O41" s="61"/>
      <c r="P41" s="10"/>
      <c r="Q41" s="59"/>
      <c r="R41" s="59"/>
      <c r="S41" s="61"/>
      <c r="T41" s="10"/>
      <c r="U41" s="10"/>
    </row>
    <row r="42" spans="1:21" x14ac:dyDescent="0.3">
      <c r="A42" s="125"/>
      <c r="B42" s="111"/>
      <c r="C42" s="121"/>
      <c r="D42" s="48" t="s">
        <v>63</v>
      </c>
      <c r="E42" s="43">
        <f>E40*E41</f>
        <v>12733792.074282873</v>
      </c>
      <c r="F42" s="43">
        <f t="shared" ref="F42:H42" si="42">F40*F41</f>
        <v>1798105.6209583804</v>
      </c>
      <c r="G42" s="43">
        <f t="shared" si="42"/>
        <v>0</v>
      </c>
      <c r="H42" s="43">
        <f t="shared" si="42"/>
        <v>0</v>
      </c>
      <c r="I42" s="10"/>
      <c r="J42" s="10"/>
      <c r="K42" s="43">
        <f>K40*K41</f>
        <v>0</v>
      </c>
      <c r="L42" s="43">
        <f t="shared" ref="L42" si="43">L40*L41</f>
        <v>0</v>
      </c>
      <c r="M42" s="43">
        <f t="shared" ref="M42" si="44">M40*M41</f>
        <v>0</v>
      </c>
      <c r="N42" s="43">
        <f t="shared" ref="N42" si="45">N40*N41</f>
        <v>0</v>
      </c>
      <c r="O42" s="10"/>
      <c r="P42" s="10"/>
      <c r="Q42" s="43">
        <f t="shared" ref="Q42" si="46">Q40*Q41</f>
        <v>0</v>
      </c>
      <c r="R42" s="43">
        <f t="shared" ref="R42" si="47">R40*R41</f>
        <v>0</v>
      </c>
      <c r="S42" s="10"/>
      <c r="T42" s="10"/>
      <c r="U42" s="10"/>
    </row>
    <row r="43" spans="1:21" x14ac:dyDescent="0.3">
      <c r="A43" s="125"/>
      <c r="B43" s="111"/>
      <c r="C43" s="121"/>
      <c r="D43" s="9" t="s">
        <v>20</v>
      </c>
      <c r="E43" s="57" t="str">
        <f>'Sample Financial Terms'!$S15</f>
        <v>Unlimited</v>
      </c>
      <c r="F43" s="57" t="str">
        <f>'Sample Financial Terms'!$S16</f>
        <v>Unlimited</v>
      </c>
      <c r="G43" s="57" t="str">
        <f>'Sample Financial Terms'!$S17</f>
        <v>Unlimited</v>
      </c>
      <c r="H43" s="61"/>
      <c r="I43" s="61"/>
      <c r="J43" s="10"/>
      <c r="K43" s="57" t="str">
        <f>'Sample Financial Terms'!$S20</f>
        <v>Unlimited</v>
      </c>
      <c r="L43" s="57"/>
      <c r="M43" s="57" t="str">
        <f>'Sample Financial Terms'!$S24</f>
        <v>Unlimited</v>
      </c>
      <c r="N43" s="57" t="str">
        <f>'Sample Financial Terms'!$S27</f>
        <v>Unlimited</v>
      </c>
      <c r="O43" s="61"/>
      <c r="P43" s="10"/>
      <c r="Q43" s="57"/>
      <c r="R43" s="57"/>
      <c r="S43" s="61"/>
      <c r="T43" s="10"/>
      <c r="U43" s="10"/>
    </row>
    <row r="44" spans="1:21" x14ac:dyDescent="0.3">
      <c r="A44" s="125"/>
      <c r="B44" s="111"/>
      <c r="C44" s="121"/>
      <c r="D44" s="9" t="s">
        <v>24</v>
      </c>
      <c r="E44" s="57" t="str">
        <f>'Sample Financial Terms'!$T15</f>
        <v>Unlimited</v>
      </c>
      <c r="F44" s="57" t="str">
        <f>'Sample Financial Terms'!$T16</f>
        <v>Unlimited</v>
      </c>
      <c r="G44" s="57" t="str">
        <f>'Sample Financial Terms'!$T17</f>
        <v>Unlimited</v>
      </c>
      <c r="H44" s="61"/>
      <c r="I44" s="61"/>
      <c r="J44" s="10"/>
      <c r="K44" s="57" t="str">
        <f>'Sample Financial Terms'!$T20</f>
        <v>Unlimited</v>
      </c>
      <c r="L44" s="57"/>
      <c r="M44" s="57" t="str">
        <f>'Sample Financial Terms'!$T24</f>
        <v>Unlimited</v>
      </c>
      <c r="N44" s="57" t="str">
        <f>'Sample Financial Terms'!$T27</f>
        <v>Unlimited</v>
      </c>
      <c r="O44" s="61"/>
      <c r="P44" s="10"/>
      <c r="Q44" s="57"/>
      <c r="R44" s="57"/>
      <c r="S44" s="61"/>
      <c r="T44" s="10"/>
      <c r="U44" s="10"/>
    </row>
    <row r="45" spans="1:21" ht="28.8" x14ac:dyDescent="0.3">
      <c r="A45" s="125"/>
      <c r="B45" s="111"/>
      <c r="C45" s="121"/>
      <c r="D45" s="49" t="s">
        <v>64</v>
      </c>
      <c r="E45" s="41">
        <f>MIN(E42,IF(OR(E44="Unlimited",E44=""),10^18,E44))</f>
        <v>12733792.074282873</v>
      </c>
      <c r="F45" s="41">
        <f t="shared" ref="F45:H45" si="48">MIN(F42,IF(OR(F44="Unlimited",F44=""),10^18,F44))</f>
        <v>1798105.6209583804</v>
      </c>
      <c r="G45" s="41">
        <f t="shared" si="48"/>
        <v>0</v>
      </c>
      <c r="H45" s="41">
        <f t="shared" si="48"/>
        <v>0</v>
      </c>
      <c r="I45" s="42">
        <f t="shared" ref="I45:I46" si="49">SUM(E45:H45)</f>
        <v>14531897.695241254</v>
      </c>
      <c r="J45" s="10"/>
      <c r="K45" s="41">
        <f>MIN(K42,IF(OR(K44="Unlimited",K44=""),10^18,K44))</f>
        <v>0</v>
      </c>
      <c r="L45" s="41">
        <f t="shared" ref="L45" si="50">MIN(L42,IF(OR(L44="Unlimited",L44=""),10^18,L44))</f>
        <v>0</v>
      </c>
      <c r="M45" s="41">
        <f t="shared" ref="M45" si="51">MIN(M42,IF(OR(M44="Unlimited",M44=""),10^18,M44))</f>
        <v>0</v>
      </c>
      <c r="N45" s="41">
        <f t="shared" ref="N45" si="52">MIN(N42,IF(OR(N44="Unlimited",N44=""),10^18,N44))</f>
        <v>0</v>
      </c>
      <c r="O45" s="42">
        <f t="shared" ref="O45:O46" si="53">SUM(K45:N45)</f>
        <v>0</v>
      </c>
      <c r="P45" s="10"/>
      <c r="Q45" s="41">
        <f t="shared" ref="Q45" si="54">MIN(Q42,IF(OR(Q44="Unlimited",Q44=""),10^18,Q44))</f>
        <v>0</v>
      </c>
      <c r="R45" s="41">
        <f t="shared" ref="R45" si="55">MIN(R42,IF(OR(R44="Unlimited",R44=""),10^18,R44))</f>
        <v>0</v>
      </c>
      <c r="S45" s="42">
        <f>SUM(Q45:R45)</f>
        <v>0</v>
      </c>
      <c r="T45" s="10"/>
      <c r="U45" s="42">
        <f t="shared" ref="U45:U46" si="56">I45+O45+S45</f>
        <v>14531897.695241254</v>
      </c>
    </row>
    <row r="46" spans="1:21" x14ac:dyDescent="0.3">
      <c r="A46" s="125"/>
      <c r="B46" s="111"/>
      <c r="C46" s="121"/>
      <c r="D46" s="36" t="s">
        <v>65</v>
      </c>
      <c r="E46" s="41">
        <f>E31-E45</f>
        <v>20000000</v>
      </c>
      <c r="F46" s="41">
        <f>F31-F45</f>
        <v>20000000</v>
      </c>
      <c r="G46" s="41">
        <f>G31-G45</f>
        <v>11986818.106450008</v>
      </c>
      <c r="H46" s="41">
        <f>H31-H45</f>
        <v>3481284.1983087379</v>
      </c>
      <c r="I46" s="42">
        <f t="shared" si="49"/>
        <v>55468102.304758742</v>
      </c>
      <c r="J46" s="10"/>
      <c r="K46" s="41">
        <f>K31-K45</f>
        <v>51940000</v>
      </c>
      <c r="L46" s="41">
        <f>L31-L45</f>
        <v>13500000</v>
      </c>
      <c r="M46" s="41">
        <f>M31-M45</f>
        <v>371212.24</v>
      </c>
      <c r="N46" s="41">
        <f>N31-N45</f>
        <v>9500000</v>
      </c>
      <c r="O46" s="42">
        <f t="shared" si="53"/>
        <v>75311212.24000001</v>
      </c>
      <c r="P46" s="10"/>
      <c r="Q46" s="41">
        <f>Q31-Q45</f>
        <v>39599999.999999993</v>
      </c>
      <c r="R46" s="41">
        <f>R31-R45</f>
        <v>15840000</v>
      </c>
      <c r="S46" s="42">
        <f>SUM(Q46:R46)</f>
        <v>55439999.999999993</v>
      </c>
      <c r="T46" s="10"/>
      <c r="U46" s="42">
        <f t="shared" si="56"/>
        <v>186219314.54475874</v>
      </c>
    </row>
    <row r="47" spans="1:21" ht="15" customHeight="1" x14ac:dyDescent="0.3">
      <c r="A47" s="125"/>
      <c r="B47" s="111" t="s">
        <v>71</v>
      </c>
      <c r="C47" s="121" t="s">
        <v>15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25"/>
      <c r="B48" s="111"/>
      <c r="C48" s="121"/>
      <c r="D48" s="9" t="s">
        <v>25</v>
      </c>
      <c r="E48" s="61"/>
      <c r="F48" s="61"/>
      <c r="G48" s="61"/>
      <c r="H48" s="61"/>
      <c r="I48" s="61">
        <f>'Sample Financial Terms'!$M14</f>
        <v>2</v>
      </c>
      <c r="J48" s="10"/>
      <c r="K48" s="61"/>
      <c r="L48" s="61"/>
      <c r="M48" s="61"/>
      <c r="N48" s="61"/>
      <c r="O48" s="61"/>
      <c r="P48" s="10"/>
      <c r="Q48" s="61"/>
      <c r="R48" s="61"/>
      <c r="S48" s="61"/>
      <c r="T48" s="10"/>
      <c r="U48" s="10"/>
    </row>
    <row r="49" spans="1:21" x14ac:dyDescent="0.3">
      <c r="A49" s="125"/>
      <c r="B49" s="111"/>
      <c r="C49" s="121"/>
      <c r="D49" s="9" t="s">
        <v>14</v>
      </c>
      <c r="E49" s="61"/>
      <c r="F49" s="61"/>
      <c r="G49" s="61"/>
      <c r="H49" s="61"/>
      <c r="I49" s="58" t="str">
        <f>'Sample Financial Terms'!$N14</f>
        <v>Policy Fac XS</v>
      </c>
      <c r="J49" s="10"/>
      <c r="K49" s="61"/>
      <c r="L49" s="61"/>
      <c r="M49" s="61"/>
      <c r="N49" s="61"/>
      <c r="O49" s="58"/>
      <c r="P49" s="10"/>
      <c r="Q49" s="61"/>
      <c r="R49" s="61"/>
      <c r="S49" s="58"/>
      <c r="T49" s="10"/>
      <c r="U49" s="10"/>
    </row>
    <row r="50" spans="1:21" x14ac:dyDescent="0.3">
      <c r="A50" s="125"/>
      <c r="B50" s="111"/>
      <c r="C50" s="121"/>
      <c r="D50" s="9" t="s">
        <v>36</v>
      </c>
      <c r="E50" s="61"/>
      <c r="F50" s="61"/>
      <c r="G50" s="61"/>
      <c r="H50" s="61"/>
      <c r="I50" s="61">
        <f>'Sample Financial Terms'!$O14</f>
        <v>0</v>
      </c>
      <c r="J50" s="10"/>
      <c r="K50" s="61"/>
      <c r="L50" s="61"/>
      <c r="M50" s="61"/>
      <c r="N50" s="61"/>
      <c r="O50" s="61"/>
      <c r="P50" s="10"/>
      <c r="Q50" s="61"/>
      <c r="R50" s="61"/>
      <c r="S50" s="61"/>
      <c r="T50" s="10"/>
      <c r="U50" s="10"/>
    </row>
    <row r="51" spans="1:21" x14ac:dyDescent="0.3">
      <c r="A51" s="125"/>
      <c r="B51" s="111"/>
      <c r="C51" s="121"/>
      <c r="D51" s="9" t="s">
        <v>22</v>
      </c>
      <c r="E51" s="61"/>
      <c r="F51" s="61"/>
      <c r="G51" s="61"/>
      <c r="H51" s="61"/>
      <c r="I51" s="56">
        <f>'Sample Financial Terms'!$P14</f>
        <v>20000000</v>
      </c>
      <c r="J51" s="10"/>
      <c r="K51" s="61"/>
      <c r="L51" s="61"/>
      <c r="M51" s="61"/>
      <c r="N51" s="61"/>
      <c r="O51" s="56"/>
      <c r="P51" s="10"/>
      <c r="Q51" s="61"/>
      <c r="R51" s="61"/>
      <c r="S51" s="56"/>
      <c r="T51" s="10"/>
      <c r="U51" s="10"/>
    </row>
    <row r="52" spans="1:21" x14ac:dyDescent="0.3">
      <c r="A52" s="125"/>
      <c r="B52" s="111"/>
      <c r="C52" s="121"/>
      <c r="D52" s="48" t="s">
        <v>61</v>
      </c>
      <c r="E52" s="10"/>
      <c r="F52" s="10"/>
      <c r="G52" s="10"/>
      <c r="H52" s="10"/>
      <c r="I52" s="43">
        <f>MAX(0,I$46-I51)</f>
        <v>35468102.304758742</v>
      </c>
      <c r="J52" s="10"/>
      <c r="K52" s="10"/>
      <c r="L52" s="10"/>
      <c r="M52" s="10"/>
      <c r="N52" s="10"/>
      <c r="O52" s="43">
        <f>MAX(0,O$46-O51)</f>
        <v>75311212.24000001</v>
      </c>
      <c r="P52" s="10"/>
      <c r="Q52" s="10"/>
      <c r="R52" s="10"/>
      <c r="S52" s="43">
        <f>MAX(0,S$46-S51)</f>
        <v>55439999.999999993</v>
      </c>
      <c r="T52" s="10"/>
      <c r="U52" s="10"/>
    </row>
    <row r="53" spans="1:21" x14ac:dyDescent="0.3">
      <c r="A53" s="125"/>
      <c r="B53" s="111"/>
      <c r="C53" s="121"/>
      <c r="D53" s="9" t="s">
        <v>21</v>
      </c>
      <c r="E53" s="61"/>
      <c r="F53" s="61"/>
      <c r="G53" s="61"/>
      <c r="H53" s="61"/>
      <c r="I53" s="56">
        <f>'Sample Financial Terms'!$Q14</f>
        <v>50000000</v>
      </c>
      <c r="J53" s="10"/>
      <c r="K53" s="61"/>
      <c r="L53" s="61"/>
      <c r="M53" s="61"/>
      <c r="N53" s="61"/>
      <c r="O53" s="56"/>
      <c r="P53" s="10"/>
      <c r="Q53" s="61"/>
      <c r="R53" s="61"/>
      <c r="S53" s="56"/>
      <c r="T53" s="10"/>
      <c r="U53" s="10"/>
    </row>
    <row r="54" spans="1:21" x14ac:dyDescent="0.3">
      <c r="A54" s="125"/>
      <c r="B54" s="111"/>
      <c r="C54" s="121"/>
      <c r="D54" s="48" t="s">
        <v>62</v>
      </c>
      <c r="E54" s="10"/>
      <c r="F54" s="10"/>
      <c r="G54" s="10"/>
      <c r="H54" s="10"/>
      <c r="I54" s="43">
        <f t="shared" ref="I54" si="57">IF(I53="Unlimited",I52,MIN(I53,I52))</f>
        <v>35468102.304758742</v>
      </c>
      <c r="J54" s="10"/>
      <c r="K54" s="10"/>
      <c r="L54" s="10"/>
      <c r="M54" s="10"/>
      <c r="N54" s="10"/>
      <c r="O54" s="43">
        <f t="shared" ref="O54" si="58">IF(O53="Unlimited",O52,MIN(O53,O52))</f>
        <v>75311212.24000001</v>
      </c>
      <c r="P54" s="10"/>
      <c r="Q54" s="10"/>
      <c r="R54" s="10"/>
      <c r="S54" s="43">
        <f t="shared" ref="S54" si="59">IF(S53="Unlimited",S52,MIN(S53,S52))</f>
        <v>55439999.999999993</v>
      </c>
      <c r="T54" s="10"/>
      <c r="U54" s="10"/>
    </row>
    <row r="55" spans="1:21" x14ac:dyDescent="0.3">
      <c r="A55" s="125"/>
      <c r="B55" s="111"/>
      <c r="C55" s="121"/>
      <c r="D55" s="9" t="s">
        <v>23</v>
      </c>
      <c r="E55" s="61"/>
      <c r="F55" s="61"/>
      <c r="G55" s="61"/>
      <c r="H55" s="61"/>
      <c r="I55" s="59">
        <f>'Sample Financial Terms'!$R14</f>
        <v>1</v>
      </c>
      <c r="J55" s="10"/>
      <c r="K55" s="61"/>
      <c r="L55" s="61"/>
      <c r="M55" s="61"/>
      <c r="N55" s="61"/>
      <c r="O55" s="59"/>
      <c r="P55" s="10"/>
      <c r="Q55" s="61"/>
      <c r="R55" s="61"/>
      <c r="S55" s="59"/>
      <c r="T55" s="10"/>
      <c r="U55" s="10"/>
    </row>
    <row r="56" spans="1:21" x14ac:dyDescent="0.3">
      <c r="A56" s="125"/>
      <c r="B56" s="111"/>
      <c r="C56" s="121"/>
      <c r="D56" s="48" t="s">
        <v>63</v>
      </c>
      <c r="E56" s="10"/>
      <c r="F56" s="10"/>
      <c r="G56" s="10"/>
      <c r="H56" s="10"/>
      <c r="I56" s="43">
        <f t="shared" ref="I56" si="60">I54*I55</f>
        <v>35468102.304758742</v>
      </c>
      <c r="J56" s="10"/>
      <c r="K56" s="10"/>
      <c r="L56" s="10"/>
      <c r="M56" s="10"/>
      <c r="N56" s="10"/>
      <c r="O56" s="43">
        <f t="shared" ref="O56" si="61">O54*O55</f>
        <v>0</v>
      </c>
      <c r="P56" s="10"/>
      <c r="Q56" s="10"/>
      <c r="R56" s="10"/>
      <c r="S56" s="43">
        <f t="shared" ref="S56" si="62">S54*S55</f>
        <v>0</v>
      </c>
      <c r="T56" s="10"/>
      <c r="U56" s="10"/>
    </row>
    <row r="57" spans="1:21" x14ac:dyDescent="0.3">
      <c r="A57" s="125"/>
      <c r="B57" s="111"/>
      <c r="C57" s="121"/>
      <c r="D57" s="9" t="s">
        <v>20</v>
      </c>
      <c r="E57" s="61"/>
      <c r="F57" s="61"/>
      <c r="G57" s="61"/>
      <c r="H57" s="61"/>
      <c r="I57" s="57" t="str">
        <f>'Sample Financial Terms'!$S14</f>
        <v>Unlimited</v>
      </c>
      <c r="J57" s="10"/>
      <c r="K57" s="61"/>
      <c r="L57" s="61"/>
      <c r="M57" s="61"/>
      <c r="N57" s="61"/>
      <c r="O57" s="57"/>
      <c r="P57" s="10"/>
      <c r="Q57" s="61"/>
      <c r="R57" s="61"/>
      <c r="S57" s="57"/>
      <c r="T57" s="10"/>
      <c r="U57" s="10"/>
    </row>
    <row r="58" spans="1:21" x14ac:dyDescent="0.3">
      <c r="A58" s="125"/>
      <c r="B58" s="111"/>
      <c r="C58" s="121"/>
      <c r="D58" s="9" t="s">
        <v>24</v>
      </c>
      <c r="E58" s="61"/>
      <c r="F58" s="61"/>
      <c r="G58" s="61"/>
      <c r="H58" s="61"/>
      <c r="I58" s="57" t="str">
        <f>'Sample Financial Terms'!$T14</f>
        <v>Unlimited</v>
      </c>
      <c r="J58" s="10"/>
      <c r="K58" s="61"/>
      <c r="L58" s="61"/>
      <c r="M58" s="61"/>
      <c r="N58" s="61"/>
      <c r="O58" s="57"/>
      <c r="P58" s="10"/>
      <c r="Q58" s="61"/>
      <c r="R58" s="61"/>
      <c r="S58" s="57"/>
      <c r="T58" s="10"/>
      <c r="U58" s="10"/>
    </row>
    <row r="59" spans="1:21" ht="28.8" x14ac:dyDescent="0.3">
      <c r="A59" s="125"/>
      <c r="B59" s="111"/>
      <c r="C59" s="121"/>
      <c r="D59" s="49" t="s">
        <v>64</v>
      </c>
      <c r="E59" s="51">
        <f>IF($I59=0,0,E46/$I46*$I59)</f>
        <v>12788648.189147025</v>
      </c>
      <c r="F59" s="51">
        <f t="shared" ref="F59:H59" si="63">IF($I59=0,0,F46/$I46*$I59)</f>
        <v>12788648.189147025</v>
      </c>
      <c r="G59" s="51">
        <f t="shared" si="63"/>
        <v>7664759.9835343342</v>
      </c>
      <c r="H59" s="51">
        <f t="shared" si="63"/>
        <v>2226045.9429303599</v>
      </c>
      <c r="I59" s="42">
        <f>MIN(I56,IF(OR(I58="Unlimited",I58=""),10^18,I58))</f>
        <v>35468102.304758742</v>
      </c>
      <c r="J59" s="10"/>
      <c r="K59" s="51">
        <f>IF($O59=0,0,K46/$O46*$O59)</f>
        <v>0</v>
      </c>
      <c r="L59" s="51">
        <f>IF($O59=0,0,L46/$O46*$O59)</f>
        <v>0</v>
      </c>
      <c r="M59" s="51">
        <f>IF($O59=0,0,M46/$O46*$O59)</f>
        <v>0</v>
      </c>
      <c r="N59" s="51">
        <f>IF($O59=0,0,N46/$O46*$O59)</f>
        <v>0</v>
      </c>
      <c r="O59" s="42">
        <f>MIN(O56,IF(OR(O58="Unlimited",O58=""),10^18,O58))</f>
        <v>0</v>
      </c>
      <c r="P59" s="10"/>
      <c r="Q59" s="51">
        <f>IF($O59=0,0,Q46/$O46*$O59)</f>
        <v>0</v>
      </c>
      <c r="R59" s="51">
        <f>IF($O59=0,0,R46/$O46*$O59)</f>
        <v>0</v>
      </c>
      <c r="S59" s="42">
        <f>MIN(S56,IF(OR(S58="Unlimited",S58=""),10^18,S58))</f>
        <v>0</v>
      </c>
      <c r="T59" s="10"/>
      <c r="U59" s="42">
        <f t="shared" ref="U59:U60" si="64">I59+O59+S59</f>
        <v>35468102.304758742</v>
      </c>
    </row>
    <row r="60" spans="1:21" x14ac:dyDescent="0.3">
      <c r="A60" s="125"/>
      <c r="B60" s="111"/>
      <c r="C60" s="121"/>
      <c r="D60" s="36" t="s">
        <v>66</v>
      </c>
      <c r="E60" s="43">
        <f>E46-E59</f>
        <v>7211351.8108529747</v>
      </c>
      <c r="F60" s="43">
        <f t="shared" ref="F60:H60" si="65">F46-F59</f>
        <v>7211351.8108529747</v>
      </c>
      <c r="G60" s="43">
        <f t="shared" si="65"/>
        <v>4322058.122915674</v>
      </c>
      <c r="H60" s="43">
        <f t="shared" si="65"/>
        <v>1255238.2553783781</v>
      </c>
      <c r="I60" s="42">
        <f>I46-I59</f>
        <v>20000000</v>
      </c>
      <c r="J60" s="10"/>
      <c r="K60" s="43">
        <f>K46-K59</f>
        <v>51940000</v>
      </c>
      <c r="L60" s="43">
        <f t="shared" ref="L60:N60" si="66">L46-L59</f>
        <v>13500000</v>
      </c>
      <c r="M60" s="43">
        <f t="shared" si="66"/>
        <v>371212.24</v>
      </c>
      <c r="N60" s="43">
        <f t="shared" si="66"/>
        <v>9500000</v>
      </c>
      <c r="O60" s="42">
        <f>O46-O59</f>
        <v>75311212.24000001</v>
      </c>
      <c r="P60" s="10"/>
      <c r="Q60" s="43">
        <f t="shared" ref="Q60:R60" si="67">Q46-Q59</f>
        <v>39599999.999999993</v>
      </c>
      <c r="R60" s="43">
        <f t="shared" si="67"/>
        <v>15840000</v>
      </c>
      <c r="S60" s="42">
        <f>S46-S59</f>
        <v>55439999.999999993</v>
      </c>
      <c r="T60" s="10"/>
      <c r="U60" s="42">
        <f t="shared" si="64"/>
        <v>150751212.24000001</v>
      </c>
    </row>
    <row r="61" spans="1:21" ht="15" customHeight="1" x14ac:dyDescent="0.3">
      <c r="A61" s="124" t="s">
        <v>69</v>
      </c>
      <c r="B61" s="111" t="s">
        <v>72</v>
      </c>
      <c r="C61" s="122" t="s">
        <v>73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25"/>
      <c r="B62" s="111"/>
      <c r="C62" s="123"/>
      <c r="D62" s="9" t="s">
        <v>25</v>
      </c>
      <c r="E62" s="61"/>
      <c r="F62" s="61"/>
      <c r="G62" s="61"/>
      <c r="H62" s="61"/>
      <c r="I62" s="61"/>
      <c r="J62" s="10"/>
      <c r="K62" s="61">
        <f>'Sample Financial Terms'!$M21</f>
        <v>3</v>
      </c>
      <c r="L62" s="61">
        <f>'Sample Financial Terms'!$M23</f>
        <v>3</v>
      </c>
      <c r="M62" s="61">
        <f>'Sample Financial Terms'!$M25</f>
        <v>3</v>
      </c>
      <c r="N62" s="61">
        <f>'Sample Financial Terms'!$M28</f>
        <v>3</v>
      </c>
      <c r="O62" s="61"/>
      <c r="P62" s="10"/>
      <c r="Q62" s="61">
        <f>'Sample Financial Terms'!$M31</f>
        <v>3</v>
      </c>
      <c r="R62" s="61">
        <f>'Sample Financial Terms'!$M33</f>
        <v>3</v>
      </c>
      <c r="S62" s="61"/>
      <c r="T62" s="10"/>
      <c r="U62" s="10"/>
    </row>
    <row r="63" spans="1:21" x14ac:dyDescent="0.3">
      <c r="A63" s="125"/>
      <c r="B63" s="111"/>
      <c r="C63" s="123"/>
      <c r="D63" s="9" t="s">
        <v>14</v>
      </c>
      <c r="E63" s="61"/>
      <c r="F63" s="61"/>
      <c r="G63" s="61"/>
      <c r="H63" s="61"/>
      <c r="I63" s="58"/>
      <c r="J63" s="10"/>
      <c r="K63" s="58" t="str">
        <f>'Sample Financial Terms'!$N21</f>
        <v>Surplus</v>
      </c>
      <c r="L63" s="58" t="str">
        <f>'Sample Financial Terms'!$N23</f>
        <v>Surplus</v>
      </c>
      <c r="M63" s="58" t="str">
        <f>'Sample Financial Terms'!$N25</f>
        <v>Surplus</v>
      </c>
      <c r="N63" s="58" t="str">
        <f>'Sample Financial Terms'!$N28</f>
        <v>Surplus</v>
      </c>
      <c r="O63" s="61"/>
      <c r="P63" s="10"/>
      <c r="Q63" s="58" t="str">
        <f>'Sample Financial Terms'!$N31</f>
        <v>Surplus</v>
      </c>
      <c r="R63" s="58" t="str">
        <f>'Sample Financial Terms'!$N33</f>
        <v>Surplus</v>
      </c>
      <c r="S63" s="61"/>
      <c r="T63" s="10"/>
      <c r="U63" s="10"/>
    </row>
    <row r="64" spans="1:21" x14ac:dyDescent="0.3">
      <c r="A64" s="125"/>
      <c r="B64" s="111"/>
      <c r="C64" s="123"/>
      <c r="D64" s="9" t="s">
        <v>36</v>
      </c>
      <c r="E64" s="61"/>
      <c r="F64" s="61"/>
      <c r="G64" s="61"/>
      <c r="H64" s="61"/>
      <c r="I64" s="61"/>
      <c r="J64" s="10"/>
      <c r="K64" s="61">
        <f>'Sample Financial Terms'!$O21</f>
        <v>1</v>
      </c>
      <c r="L64" s="61">
        <f>'Sample Financial Terms'!$O23</f>
        <v>1</v>
      </c>
      <c r="M64" s="61">
        <f>'Sample Financial Terms'!$O25</f>
        <v>1</v>
      </c>
      <c r="N64" s="61">
        <f>'Sample Financial Terms'!$O28</f>
        <v>1</v>
      </c>
      <c r="O64" s="61"/>
      <c r="P64" s="10"/>
      <c r="Q64" s="61">
        <f>'Sample Financial Terms'!$O31</f>
        <v>1</v>
      </c>
      <c r="R64" s="61">
        <f>'Sample Financial Terms'!$O33</f>
        <v>1</v>
      </c>
      <c r="S64" s="61"/>
      <c r="T64" s="10"/>
      <c r="U64" s="10"/>
    </row>
    <row r="65" spans="1:21" x14ac:dyDescent="0.3">
      <c r="A65" s="125"/>
      <c r="B65" s="111"/>
      <c r="C65" s="123"/>
      <c r="D65" s="9" t="s">
        <v>22</v>
      </c>
      <c r="E65" s="61"/>
      <c r="F65" s="61"/>
      <c r="G65" s="61"/>
      <c r="H65" s="61"/>
      <c r="I65" s="56"/>
      <c r="J65" s="10"/>
      <c r="K65" s="56">
        <f>'Sample Financial Terms'!$P21</f>
        <v>0</v>
      </c>
      <c r="L65" s="56">
        <f>'Sample Financial Terms'!$P23</f>
        <v>0</v>
      </c>
      <c r="M65" s="56">
        <f>'Sample Financial Terms'!$P25</f>
        <v>0</v>
      </c>
      <c r="N65" s="56">
        <f>'Sample Financial Terms'!$P28</f>
        <v>0</v>
      </c>
      <c r="O65" s="61"/>
      <c r="P65" s="10"/>
      <c r="Q65" s="56">
        <f>'Sample Financial Terms'!$P31</f>
        <v>0</v>
      </c>
      <c r="R65" s="56">
        <f>'Sample Financial Terms'!$P33</f>
        <v>0</v>
      </c>
      <c r="S65" s="61"/>
      <c r="T65" s="10"/>
      <c r="U65" s="10"/>
    </row>
    <row r="66" spans="1:21" x14ac:dyDescent="0.3">
      <c r="A66" s="125"/>
      <c r="B66" s="111"/>
      <c r="C66" s="123"/>
      <c r="D66" s="48" t="s">
        <v>61</v>
      </c>
      <c r="E66" s="43">
        <f>MAX(0,E$60-E65)</f>
        <v>7211351.8108529747</v>
      </c>
      <c r="F66" s="43">
        <f t="shared" ref="F66" si="68">MAX(0,F$60-F65)</f>
        <v>7211351.8108529747</v>
      </c>
      <c r="G66" s="43">
        <f t="shared" ref="G66" si="69">MAX(0,G$60-G65)</f>
        <v>4322058.122915674</v>
      </c>
      <c r="H66" s="43">
        <f t="shared" ref="H66" si="70">MAX(0,H$60-H65)</f>
        <v>1255238.2553783781</v>
      </c>
      <c r="I66" s="10"/>
      <c r="J66" s="10"/>
      <c r="K66" s="43">
        <f>MAX(0,K$60-K65)</f>
        <v>51940000</v>
      </c>
      <c r="L66" s="43">
        <f t="shared" ref="L66:N66" si="71">MAX(0,L$60-L65)</f>
        <v>13500000</v>
      </c>
      <c r="M66" s="43">
        <f t="shared" si="71"/>
        <v>371212.24</v>
      </c>
      <c r="N66" s="43">
        <f t="shared" si="71"/>
        <v>9500000</v>
      </c>
      <c r="O66" s="10"/>
      <c r="P66" s="10"/>
      <c r="Q66" s="43">
        <f t="shared" ref="Q66" si="72">MAX(0,Q$60-Q65)</f>
        <v>39599999.999999993</v>
      </c>
      <c r="R66" s="43">
        <f t="shared" ref="R66" si="73">MAX(0,R$60-R65)</f>
        <v>15840000</v>
      </c>
      <c r="S66" s="10"/>
      <c r="T66" s="10"/>
      <c r="U66" s="10"/>
    </row>
    <row r="67" spans="1:21" x14ac:dyDescent="0.3">
      <c r="A67" s="125"/>
      <c r="B67" s="111"/>
      <c r="C67" s="123"/>
      <c r="D67" s="9" t="s">
        <v>21</v>
      </c>
      <c r="E67" s="61"/>
      <c r="F67" s="61"/>
      <c r="G67" s="61"/>
      <c r="H67" s="61"/>
      <c r="I67" s="56"/>
      <c r="J67" s="10"/>
      <c r="K67" s="64" t="str">
        <f>'Sample Financial Terms'!$Q21</f>
        <v>Unlimited</v>
      </c>
      <c r="L67" s="64" t="str">
        <f>'Sample Financial Terms'!$Q23</f>
        <v>Unlimited</v>
      </c>
      <c r="M67" s="64" t="str">
        <f>'Sample Financial Terms'!$Q25</f>
        <v>Unlimited</v>
      </c>
      <c r="N67" s="64" t="str">
        <f>'Sample Financial Terms'!$Q28</f>
        <v>Unlimited</v>
      </c>
      <c r="O67" s="61"/>
      <c r="P67" s="10"/>
      <c r="Q67" s="64" t="str">
        <f>'Sample Financial Terms'!$Q31</f>
        <v>Unlimited</v>
      </c>
      <c r="R67" s="64" t="str">
        <f>'Sample Financial Terms'!$Q33</f>
        <v>Unlimited</v>
      </c>
      <c r="S67" s="61"/>
      <c r="T67" s="10"/>
      <c r="U67" s="10"/>
    </row>
    <row r="68" spans="1:21" x14ac:dyDescent="0.3">
      <c r="A68" s="125"/>
      <c r="B68" s="111"/>
      <c r="C68" s="123"/>
      <c r="D68" s="48" t="s">
        <v>62</v>
      </c>
      <c r="E68" s="43">
        <f t="shared" ref="E68" si="74">IF(E67="Unlimited",E66,MIN(E67,E66))</f>
        <v>7211351.8108529747</v>
      </c>
      <c r="F68" s="43">
        <f t="shared" ref="F68" si="75">IF(F67="Unlimited",F66,MIN(F67,F66))</f>
        <v>7211351.8108529747</v>
      </c>
      <c r="G68" s="43">
        <f t="shared" ref="G68" si="76">IF(G67="Unlimited",G66,MIN(G67,G66))</f>
        <v>4322058.122915674</v>
      </c>
      <c r="H68" s="43">
        <f t="shared" ref="H68" si="77">IF(H67="Unlimited",H66,MIN(H67,H66))</f>
        <v>1255238.2553783781</v>
      </c>
      <c r="I68" s="10"/>
      <c r="J68" s="10"/>
      <c r="K68" s="43">
        <f t="shared" ref="K68" si="78">IF(K67="Unlimited",K66,MIN(K67,K66))</f>
        <v>51940000</v>
      </c>
      <c r="L68" s="43">
        <f t="shared" ref="L68" si="79">IF(L67="Unlimited",L66,MIN(L67,L66))</f>
        <v>13500000</v>
      </c>
      <c r="M68" s="43">
        <f t="shared" ref="M68" si="80">IF(M67="Unlimited",M66,MIN(M67,M66))</f>
        <v>371212.24</v>
      </c>
      <c r="N68" s="43">
        <f t="shared" ref="N68" si="81">IF(N67="Unlimited",N66,MIN(N67,N66))</f>
        <v>9500000</v>
      </c>
      <c r="O68" s="10"/>
      <c r="P68" s="10"/>
      <c r="Q68" s="43">
        <f t="shared" ref="Q68" si="82">IF(Q67="Unlimited",Q66,MIN(Q67,Q66))</f>
        <v>39599999.999999993</v>
      </c>
      <c r="R68" s="43">
        <f t="shared" ref="R68" si="83">IF(R67="Unlimited",R66,MIN(R67,R66))</f>
        <v>15840000</v>
      </c>
      <c r="S68" s="10"/>
      <c r="T68" s="10"/>
      <c r="U68" s="10"/>
    </row>
    <row r="69" spans="1:21" x14ac:dyDescent="0.3">
      <c r="A69" s="125"/>
      <c r="B69" s="111"/>
      <c r="C69" s="123"/>
      <c r="D69" s="9" t="s">
        <v>23</v>
      </c>
      <c r="E69" s="61"/>
      <c r="F69" s="61"/>
      <c r="G69" s="61"/>
      <c r="H69" s="61"/>
      <c r="I69" s="59"/>
      <c r="J69" s="10"/>
      <c r="K69" s="59">
        <f>'Sample Financial Terms'!$R21</f>
        <v>0.2</v>
      </c>
      <c r="L69" s="59">
        <f>'Sample Financial Terms'!$R23</f>
        <v>0.4</v>
      </c>
      <c r="M69" s="59">
        <f>'Sample Financial Terms'!$R25</f>
        <v>0.2</v>
      </c>
      <c r="N69" s="59">
        <f>'Sample Financial Terms'!$R28</f>
        <v>0.3</v>
      </c>
      <c r="O69" s="61"/>
      <c r="P69" s="10"/>
      <c r="Q69" s="59">
        <f>'Sample Financial Terms'!$R31</f>
        <v>0.25</v>
      </c>
      <c r="R69" s="59">
        <f>'Sample Financial Terms'!$R33</f>
        <v>0.375</v>
      </c>
      <c r="S69" s="61"/>
      <c r="T69" s="10"/>
      <c r="U69" s="10"/>
    </row>
    <row r="70" spans="1:21" x14ac:dyDescent="0.3">
      <c r="A70" s="125"/>
      <c r="B70" s="111"/>
      <c r="C70" s="123"/>
      <c r="D70" s="48" t="s">
        <v>63</v>
      </c>
      <c r="E70" s="43">
        <f>E68*E69</f>
        <v>0</v>
      </c>
      <c r="F70" s="43">
        <f>F68*F69</f>
        <v>0</v>
      </c>
      <c r="G70" s="43">
        <f t="shared" ref="G70" si="84">G68*G69</f>
        <v>0</v>
      </c>
      <c r="H70" s="43">
        <f t="shared" ref="H70" si="85">H68*H69</f>
        <v>0</v>
      </c>
      <c r="I70" s="43">
        <f>SUM(E70:H70)</f>
        <v>0</v>
      </c>
      <c r="J70" s="10"/>
      <c r="K70" s="43">
        <f>K68*K69</f>
        <v>10388000</v>
      </c>
      <c r="L70" s="43">
        <f>L68*L69</f>
        <v>5400000</v>
      </c>
      <c r="M70" s="43">
        <f t="shared" ref="M70" si="86">M68*M69</f>
        <v>74242.448000000004</v>
      </c>
      <c r="N70" s="43">
        <f t="shared" ref="N70" si="87">N68*N69</f>
        <v>2850000</v>
      </c>
      <c r="O70" s="43">
        <f>SUM(K70:N70)</f>
        <v>18712242.447999999</v>
      </c>
      <c r="P70" s="10"/>
      <c r="Q70" s="43">
        <f t="shared" ref="Q70" si="88">Q68*Q69</f>
        <v>9899999.9999999981</v>
      </c>
      <c r="R70" s="43">
        <f t="shared" ref="R70" si="89">R68*R69</f>
        <v>5940000</v>
      </c>
      <c r="S70" s="43">
        <f>SUM(Q70:R70)</f>
        <v>15839999.999999998</v>
      </c>
      <c r="T70" s="10"/>
      <c r="U70" s="44">
        <f t="shared" ref="U70" si="90">I70+O70+S70</f>
        <v>34552242.447999999</v>
      </c>
    </row>
    <row r="71" spans="1:21" x14ac:dyDescent="0.3">
      <c r="A71" s="125"/>
      <c r="B71" s="111"/>
      <c r="C71" s="123"/>
      <c r="D71" s="9" t="s">
        <v>20</v>
      </c>
      <c r="E71" s="61"/>
      <c r="F71" s="61"/>
      <c r="G71" s="61"/>
      <c r="H71" s="61"/>
      <c r="I71" s="57"/>
      <c r="J71" s="10"/>
      <c r="K71" s="57">
        <f>'Sample Financial Terms'!$S21</f>
        <v>0</v>
      </c>
      <c r="L71" s="57">
        <f>'Sample Financial Terms'!$S23</f>
        <v>0</v>
      </c>
      <c r="M71" s="57">
        <f>'Sample Financial Terms'!$S25</f>
        <v>0</v>
      </c>
      <c r="N71" s="57">
        <f>'Sample Financial Terms'!$S28</f>
        <v>0</v>
      </c>
      <c r="O71" s="61"/>
      <c r="P71" s="10"/>
      <c r="Q71" s="57">
        <f>'Sample Financial Terms'!$S31</f>
        <v>0</v>
      </c>
      <c r="R71" s="57">
        <f>'Sample Financial Terms'!$S33</f>
        <v>0</v>
      </c>
      <c r="S71" s="61"/>
      <c r="T71" s="10"/>
      <c r="U71" s="10"/>
    </row>
    <row r="72" spans="1:21" x14ac:dyDescent="0.3">
      <c r="A72" s="125"/>
      <c r="B72" s="111"/>
      <c r="C72" s="123"/>
      <c r="D72" s="9" t="s">
        <v>24</v>
      </c>
      <c r="E72" s="61"/>
      <c r="F72" s="61"/>
      <c r="G72" s="61"/>
      <c r="H72" s="61"/>
      <c r="I72" s="57"/>
      <c r="J72" s="10"/>
      <c r="K72" s="57"/>
      <c r="L72" s="57"/>
      <c r="M72" s="57"/>
      <c r="N72" s="57"/>
      <c r="O72" s="57"/>
      <c r="P72" s="10"/>
      <c r="Q72" s="57"/>
      <c r="R72" s="57"/>
      <c r="S72" s="57"/>
      <c r="T72" s="10"/>
      <c r="U72" s="57">
        <f>'Sample Financial Terms'!$T12</f>
        <v>60000000</v>
      </c>
    </row>
    <row r="73" spans="1:21" ht="28.8" x14ac:dyDescent="0.3">
      <c r="A73" s="125"/>
      <c r="B73" s="111"/>
      <c r="C73" s="123"/>
      <c r="D73" s="49" t="s">
        <v>64</v>
      </c>
      <c r="E73" s="51">
        <f t="shared" ref="E73:G73" si="91">IF($U73=0,0,E70/$U70*$U73)</f>
        <v>0</v>
      </c>
      <c r="F73" s="51">
        <f t="shared" si="91"/>
        <v>0</v>
      </c>
      <c r="G73" s="51">
        <f t="shared" si="91"/>
        <v>0</v>
      </c>
      <c r="H73" s="51">
        <f>IF($U73=0,0,H70/$U70*$U73)</f>
        <v>0</v>
      </c>
      <c r="I73" s="42">
        <f>SUM(E73:H73)</f>
        <v>0</v>
      </c>
      <c r="J73" s="10"/>
      <c r="K73" s="51">
        <f t="shared" ref="K73:M73" si="92">IF($U73=0,0,K70/$U70*$U73)</f>
        <v>10388000</v>
      </c>
      <c r="L73" s="51">
        <f t="shared" si="92"/>
        <v>5400000</v>
      </c>
      <c r="M73" s="51">
        <f t="shared" si="92"/>
        <v>74242.448000000004</v>
      </c>
      <c r="N73" s="51">
        <f>IF($U73=0,0,N70/$U70*$U73)</f>
        <v>2850000</v>
      </c>
      <c r="O73" s="42">
        <f>SUM(K73:N73)</f>
        <v>18712242.447999999</v>
      </c>
      <c r="P73" s="10"/>
      <c r="Q73" s="51">
        <f t="shared" ref="Q73" si="93">IF($U73=0,0,Q70/$U70*$U73)</f>
        <v>9899999.9999999981</v>
      </c>
      <c r="R73" s="51">
        <f>IF($U73=0,0,R70/$U70*$U73)</f>
        <v>5940000</v>
      </c>
      <c r="S73" s="42">
        <f>SUM(Q73:R73)</f>
        <v>15839999.999999998</v>
      </c>
      <c r="T73" s="10"/>
      <c r="U73" s="42">
        <f>MIN(U70,IF(OR(U72="Unlimited",U72=""),10^18,U72))</f>
        <v>34552242.447999999</v>
      </c>
    </row>
    <row r="74" spans="1:21" x14ac:dyDescent="0.3">
      <c r="A74" s="125"/>
      <c r="B74" s="111"/>
      <c r="C74" s="121" t="s">
        <v>74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3">
      <c r="A75" s="125"/>
      <c r="B75" s="111"/>
      <c r="C75" s="121"/>
      <c r="D75" s="9" t="s">
        <v>25</v>
      </c>
      <c r="E75" s="61"/>
      <c r="F75" s="61"/>
      <c r="G75" s="61"/>
      <c r="H75" s="61"/>
      <c r="I75" s="61"/>
      <c r="J75" s="10"/>
      <c r="K75" s="61">
        <f>'Sample Financial Terms'!$M22</f>
        <v>3</v>
      </c>
      <c r="L75" s="61"/>
      <c r="M75" s="61">
        <f>'Sample Financial Terms'!$M26</f>
        <v>3</v>
      </c>
      <c r="N75" s="61">
        <f>'Sample Financial Terms'!$M29</f>
        <v>3</v>
      </c>
      <c r="O75" s="61"/>
      <c r="P75" s="10"/>
      <c r="Q75" s="61">
        <f>'Sample Financial Terms'!$M32</f>
        <v>3</v>
      </c>
      <c r="R75" s="61"/>
      <c r="S75" s="61"/>
      <c r="T75" s="10"/>
      <c r="U75" s="10"/>
    </row>
    <row r="76" spans="1:21" x14ac:dyDescent="0.3">
      <c r="A76" s="125"/>
      <c r="B76" s="111"/>
      <c r="C76" s="121"/>
      <c r="D76" s="9" t="s">
        <v>14</v>
      </c>
      <c r="E76" s="61"/>
      <c r="F76" s="61"/>
      <c r="G76" s="61"/>
      <c r="H76" s="61"/>
      <c r="I76" s="58"/>
      <c r="J76" s="10"/>
      <c r="K76" s="58" t="str">
        <f>'Sample Financial Terms'!$N22</f>
        <v>Surplus</v>
      </c>
      <c r="L76" s="58"/>
      <c r="M76" s="58" t="str">
        <f>'Sample Financial Terms'!$N26</f>
        <v>Surplus</v>
      </c>
      <c r="N76" s="58" t="str">
        <f>'Sample Financial Terms'!$N29</f>
        <v>Surplus</v>
      </c>
      <c r="O76" s="61"/>
      <c r="P76" s="10"/>
      <c r="Q76" s="58" t="str">
        <f>'Sample Financial Terms'!$N32</f>
        <v>Surplus</v>
      </c>
      <c r="R76" s="58"/>
      <c r="S76" s="61"/>
      <c r="T76" s="10"/>
      <c r="U76" s="10"/>
    </row>
    <row r="77" spans="1:21" x14ac:dyDescent="0.3">
      <c r="A77" s="125"/>
      <c r="B77" s="111"/>
      <c r="C77" s="121"/>
      <c r="D77" s="9" t="s">
        <v>36</v>
      </c>
      <c r="E77" s="61"/>
      <c r="F77" s="61"/>
      <c r="G77" s="61"/>
      <c r="H77" s="61"/>
      <c r="I77" s="61"/>
      <c r="J77" s="10"/>
      <c r="K77" s="61">
        <f>'Sample Financial Terms'!$O22</f>
        <v>2</v>
      </c>
      <c r="L77" s="61"/>
      <c r="M77" s="61">
        <f>'Sample Financial Terms'!$O26</f>
        <v>2</v>
      </c>
      <c r="N77" s="61">
        <f>'Sample Financial Terms'!$O29</f>
        <v>2</v>
      </c>
      <c r="O77" s="61"/>
      <c r="P77" s="10"/>
      <c r="Q77" s="61">
        <f>'Sample Financial Terms'!$O32</f>
        <v>2</v>
      </c>
      <c r="R77" s="61"/>
      <c r="S77" s="61"/>
      <c r="T77" s="10"/>
      <c r="U77" s="10"/>
    </row>
    <row r="78" spans="1:21" x14ac:dyDescent="0.3">
      <c r="A78" s="125"/>
      <c r="B78" s="111"/>
      <c r="C78" s="121"/>
      <c r="D78" s="9" t="s">
        <v>22</v>
      </c>
      <c r="E78" s="61"/>
      <c r="F78" s="61"/>
      <c r="G78" s="61"/>
      <c r="H78" s="61"/>
      <c r="I78" s="56"/>
      <c r="J78" s="10"/>
      <c r="K78" s="56">
        <f>'Sample Financial Terms'!$P22</f>
        <v>0</v>
      </c>
      <c r="L78" s="56"/>
      <c r="M78" s="56">
        <f>'Sample Financial Terms'!$P26</f>
        <v>0</v>
      </c>
      <c r="N78" s="56">
        <f>'Sample Financial Terms'!$P29</f>
        <v>0</v>
      </c>
      <c r="O78" s="61"/>
      <c r="P78" s="10"/>
      <c r="Q78" s="56">
        <f>'Sample Financial Terms'!$P32</f>
        <v>0</v>
      </c>
      <c r="R78" s="56"/>
      <c r="S78" s="61"/>
      <c r="T78" s="10"/>
      <c r="U78" s="10"/>
    </row>
    <row r="79" spans="1:21" x14ac:dyDescent="0.3">
      <c r="A79" s="125"/>
      <c r="B79" s="111"/>
      <c r="C79" s="121"/>
      <c r="D79" s="48" t="s">
        <v>61</v>
      </c>
      <c r="E79" s="43">
        <f>MAX(0,E$60-E78)</f>
        <v>7211351.8108529747</v>
      </c>
      <c r="F79" s="43">
        <f t="shared" ref="F79" si="94">MAX(0,F$60-F78)</f>
        <v>7211351.8108529747</v>
      </c>
      <c r="G79" s="43">
        <f t="shared" ref="G79" si="95">MAX(0,G$60-G78)</f>
        <v>4322058.122915674</v>
      </c>
      <c r="H79" s="43">
        <f t="shared" ref="H79" si="96">MAX(0,H$60-H78)</f>
        <v>1255238.2553783781</v>
      </c>
      <c r="I79" s="10"/>
      <c r="J79" s="10"/>
      <c r="K79" s="43">
        <f>MAX(0,K$60-K78)</f>
        <v>51940000</v>
      </c>
      <c r="L79" s="43">
        <f t="shared" ref="L79" si="97">MAX(0,L$60-L78)</f>
        <v>13500000</v>
      </c>
      <c r="M79" s="43">
        <f t="shared" ref="M79" si="98">MAX(0,M$60-M78)</f>
        <v>371212.24</v>
      </c>
      <c r="N79" s="43">
        <f t="shared" ref="N79" si="99">MAX(0,N$60-N78)</f>
        <v>9500000</v>
      </c>
      <c r="O79" s="10"/>
      <c r="P79" s="10"/>
      <c r="Q79" s="43">
        <f t="shared" ref="Q79" si="100">MAX(0,Q$60-Q78)</f>
        <v>39599999.999999993</v>
      </c>
      <c r="R79" s="43">
        <f t="shared" ref="R79" si="101">MAX(0,R$60-R78)</f>
        <v>15840000</v>
      </c>
      <c r="S79" s="10"/>
      <c r="T79" s="10"/>
      <c r="U79" s="10"/>
    </row>
    <row r="80" spans="1:21" x14ac:dyDescent="0.3">
      <c r="A80" s="125"/>
      <c r="B80" s="111"/>
      <c r="C80" s="121"/>
      <c r="D80" s="9" t="s">
        <v>21</v>
      </c>
      <c r="E80" s="61"/>
      <c r="F80" s="61"/>
      <c r="G80" s="61"/>
      <c r="H80" s="61"/>
      <c r="I80" s="56"/>
      <c r="J80" s="10"/>
      <c r="K80" s="64" t="str">
        <f>'Sample Financial Terms'!$Q22</f>
        <v>Unlimited</v>
      </c>
      <c r="L80" s="64"/>
      <c r="M80" s="64" t="str">
        <f>'Sample Financial Terms'!$Q26</f>
        <v>Unlimited</v>
      </c>
      <c r="N80" s="64" t="str">
        <f>'Sample Financial Terms'!$Q29</f>
        <v>Unlimited</v>
      </c>
      <c r="O80" s="61"/>
      <c r="P80" s="10"/>
      <c r="Q80" s="64" t="str">
        <f>'Sample Financial Terms'!$Q32</f>
        <v>Unlimited</v>
      </c>
      <c r="R80" s="64"/>
      <c r="S80" s="61"/>
      <c r="T80" s="10"/>
      <c r="U80" s="10"/>
    </row>
    <row r="81" spans="1:21" x14ac:dyDescent="0.3">
      <c r="A81" s="125"/>
      <c r="B81" s="111"/>
      <c r="C81" s="121"/>
      <c r="D81" s="48" t="s">
        <v>62</v>
      </c>
      <c r="E81" s="43">
        <f t="shared" ref="E81" si="102">IF(E80="Unlimited",E79,MIN(E80,E79))</f>
        <v>7211351.8108529747</v>
      </c>
      <c r="F81" s="43">
        <f t="shared" ref="F81" si="103">IF(F80="Unlimited",F79,MIN(F80,F79))</f>
        <v>7211351.8108529747</v>
      </c>
      <c r="G81" s="43">
        <f t="shared" ref="G81" si="104">IF(G80="Unlimited",G79,MIN(G80,G79))</f>
        <v>4322058.122915674</v>
      </c>
      <c r="H81" s="43">
        <f t="shared" ref="H81" si="105">IF(H80="Unlimited",H79,MIN(H80,H79))</f>
        <v>1255238.2553783781</v>
      </c>
      <c r="I81" s="10"/>
      <c r="J81" s="10"/>
      <c r="K81" s="43">
        <f t="shared" ref="K81" si="106">IF(K80="Unlimited",K79,MIN(K80,K79))</f>
        <v>51940000</v>
      </c>
      <c r="L81" s="43">
        <f t="shared" ref="L81" si="107">IF(L80="Unlimited",L79,MIN(L80,L79))</f>
        <v>13500000</v>
      </c>
      <c r="M81" s="43">
        <f t="shared" ref="M81" si="108">IF(M80="Unlimited",M79,MIN(M80,M79))</f>
        <v>371212.24</v>
      </c>
      <c r="N81" s="43">
        <f t="shared" ref="N81" si="109">IF(N80="Unlimited",N79,MIN(N80,N79))</f>
        <v>9500000</v>
      </c>
      <c r="O81" s="10"/>
      <c r="P81" s="10"/>
      <c r="Q81" s="43">
        <f t="shared" ref="Q81" si="110">IF(Q80="Unlimited",Q79,MIN(Q80,Q79))</f>
        <v>39599999.999999993</v>
      </c>
      <c r="R81" s="43">
        <f t="shared" ref="R81" si="111">IF(R80="Unlimited",R79,MIN(R80,R79))</f>
        <v>15840000</v>
      </c>
      <c r="S81" s="10"/>
      <c r="T81" s="10"/>
      <c r="U81" s="10"/>
    </row>
    <row r="82" spans="1:21" x14ac:dyDescent="0.3">
      <c r="A82" s="125"/>
      <c r="B82" s="111"/>
      <c r="C82" s="121"/>
      <c r="D82" s="9" t="s">
        <v>23</v>
      </c>
      <c r="E82" s="61"/>
      <c r="F82" s="61"/>
      <c r="G82" s="61"/>
      <c r="H82" s="61"/>
      <c r="I82" s="59"/>
      <c r="J82" s="10"/>
      <c r="K82" s="59">
        <f>'Sample Financial Terms'!$R22</f>
        <v>0.6</v>
      </c>
      <c r="L82" s="59"/>
      <c r="M82" s="59">
        <f>'Sample Financial Terms'!$R26</f>
        <v>0.6</v>
      </c>
      <c r="N82" s="59">
        <f>'Sample Financial Terms'!$R29</f>
        <v>0.3</v>
      </c>
      <c r="O82" s="61"/>
      <c r="P82" s="10"/>
      <c r="Q82" s="59">
        <f>'Sample Financial Terms'!$R32</f>
        <v>0.5</v>
      </c>
      <c r="R82" s="59"/>
      <c r="S82" s="61"/>
      <c r="T82" s="10"/>
      <c r="U82" s="10"/>
    </row>
    <row r="83" spans="1:21" x14ac:dyDescent="0.3">
      <c r="A83" s="125"/>
      <c r="B83" s="111"/>
      <c r="C83" s="121"/>
      <c r="D83" s="48" t="s">
        <v>63</v>
      </c>
      <c r="E83" s="43">
        <f>E81*E82</f>
        <v>0</v>
      </c>
      <c r="F83" s="43">
        <f>F81*F82</f>
        <v>0</v>
      </c>
      <c r="G83" s="43">
        <f t="shared" ref="G83" si="112">G81*G82</f>
        <v>0</v>
      </c>
      <c r="H83" s="43">
        <f t="shared" ref="H83" si="113">H81*H82</f>
        <v>0</v>
      </c>
      <c r="I83" s="43">
        <f>SUM(E83:H83)</f>
        <v>0</v>
      </c>
      <c r="J83" s="10"/>
      <c r="K83" s="43">
        <f>K81*K82</f>
        <v>31164000</v>
      </c>
      <c r="L83" s="43">
        <f>L81*L82</f>
        <v>0</v>
      </c>
      <c r="M83" s="43">
        <f t="shared" ref="M83" si="114">M81*M82</f>
        <v>222727.34399999998</v>
      </c>
      <c r="N83" s="43">
        <f t="shared" ref="N83" si="115">N81*N82</f>
        <v>2850000</v>
      </c>
      <c r="O83" s="43">
        <f>SUM(K83:N83)</f>
        <v>34236727.343999997</v>
      </c>
      <c r="P83" s="10"/>
      <c r="Q83" s="43">
        <f t="shared" ref="Q83" si="116">Q81*Q82</f>
        <v>19799999.999999996</v>
      </c>
      <c r="R83" s="43">
        <f t="shared" ref="R83" si="117">R81*R82</f>
        <v>0</v>
      </c>
      <c r="S83" s="43">
        <f>SUM(Q83:R83)</f>
        <v>19799999.999999996</v>
      </c>
      <c r="T83" s="10"/>
      <c r="U83" s="44">
        <f t="shared" ref="U83" si="118">I83+O83+S83</f>
        <v>54036727.343999997</v>
      </c>
    </row>
    <row r="84" spans="1:21" x14ac:dyDescent="0.3">
      <c r="A84" s="125"/>
      <c r="B84" s="111"/>
      <c r="C84" s="121"/>
      <c r="D84" s="9" t="s">
        <v>20</v>
      </c>
      <c r="E84" s="61"/>
      <c r="F84" s="61"/>
      <c r="G84" s="61"/>
      <c r="H84" s="61"/>
      <c r="I84" s="57"/>
      <c r="J84" s="10"/>
      <c r="K84" s="57">
        <f>'Sample Financial Terms'!$S22</f>
        <v>0</v>
      </c>
      <c r="L84" s="57"/>
      <c r="M84" s="57">
        <f>'Sample Financial Terms'!$S26</f>
        <v>0</v>
      </c>
      <c r="N84" s="57">
        <f>'Sample Financial Terms'!$S29</f>
        <v>0</v>
      </c>
      <c r="O84" s="61"/>
      <c r="P84" s="10"/>
      <c r="Q84" s="57">
        <f>'Sample Financial Terms'!$S32</f>
        <v>0</v>
      </c>
      <c r="R84" s="57"/>
      <c r="S84" s="61"/>
      <c r="T84" s="10"/>
      <c r="U84" s="10"/>
    </row>
    <row r="85" spans="1:21" x14ac:dyDescent="0.3">
      <c r="A85" s="125"/>
      <c r="B85" s="111"/>
      <c r="C85" s="121"/>
      <c r="D85" s="9" t="s">
        <v>24</v>
      </c>
      <c r="E85" s="61"/>
      <c r="F85" s="61"/>
      <c r="G85" s="61"/>
      <c r="H85" s="61"/>
      <c r="I85" s="57"/>
      <c r="J85" s="10"/>
      <c r="K85" s="57"/>
      <c r="L85" s="57"/>
      <c r="M85" s="57"/>
      <c r="N85" s="57"/>
      <c r="O85" s="57"/>
      <c r="P85" s="10"/>
      <c r="Q85" s="57"/>
      <c r="R85" s="57"/>
      <c r="S85" s="57"/>
      <c r="T85" s="10"/>
      <c r="U85" s="57">
        <f>'Sample Financial Terms'!$T13</f>
        <v>60000000</v>
      </c>
    </row>
    <row r="86" spans="1:21" ht="28.8" x14ac:dyDescent="0.3">
      <c r="A86" s="125"/>
      <c r="B86" s="111"/>
      <c r="C86" s="121"/>
      <c r="D86" s="49" t="s">
        <v>64</v>
      </c>
      <c r="E86" s="51">
        <f t="shared" ref="E86:G86" si="119">IF($U86=0,0,E83/$U83*$U86)</f>
        <v>0</v>
      </c>
      <c r="F86" s="51">
        <f t="shared" si="119"/>
        <v>0</v>
      </c>
      <c r="G86" s="51">
        <f t="shared" si="119"/>
        <v>0</v>
      </c>
      <c r="H86" s="51">
        <f>IF($U86=0,0,H83/$U83*$U86)</f>
        <v>0</v>
      </c>
      <c r="I86" s="42">
        <f>SUM(E86:H86)</f>
        <v>0</v>
      </c>
      <c r="J86" s="10"/>
      <c r="K86" s="51">
        <f t="shared" ref="K86:M86" si="120">IF($U86=0,0,K83/$U83*$U86)</f>
        <v>31164000.000000004</v>
      </c>
      <c r="L86" s="51">
        <f t="shared" si="120"/>
        <v>0</v>
      </c>
      <c r="M86" s="51">
        <f t="shared" si="120"/>
        <v>222727.34399999998</v>
      </c>
      <c r="N86" s="51">
        <f>IF($U86=0,0,N83/$U83*$U86)</f>
        <v>2850000</v>
      </c>
      <c r="O86" s="42">
        <f>SUM(K86:N86)</f>
        <v>34236727.344000004</v>
      </c>
      <c r="P86" s="10"/>
      <c r="Q86" s="51">
        <f t="shared" ref="Q86" si="121">IF($U86=0,0,Q83/$U83*$U86)</f>
        <v>19799999.999999996</v>
      </c>
      <c r="R86" s="51">
        <f>IF($U86=0,0,R83/$U83*$U86)</f>
        <v>0</v>
      </c>
      <c r="S86" s="42">
        <f>SUM(Q86:R86)</f>
        <v>19799999.999999996</v>
      </c>
      <c r="T86" s="10"/>
      <c r="U86" s="42">
        <f>MIN(U83,IF(OR(U85="Unlimited",U85=""),10^18,U85))</f>
        <v>54036727.343999997</v>
      </c>
    </row>
    <row r="87" spans="1:21" x14ac:dyDescent="0.3">
      <c r="A87" s="125"/>
      <c r="B87" s="111"/>
      <c r="C87" s="121"/>
      <c r="D87" s="36" t="s">
        <v>68</v>
      </c>
      <c r="E87" s="43">
        <f>E60-E73-E86</f>
        <v>7211351.8108529747</v>
      </c>
      <c r="F87" s="43">
        <f t="shared" ref="F87:I87" si="122">F60-F73-F86</f>
        <v>7211351.8108529747</v>
      </c>
      <c r="G87" s="43">
        <f t="shared" si="122"/>
        <v>4322058.122915674</v>
      </c>
      <c r="H87" s="43">
        <f t="shared" si="122"/>
        <v>1255238.2553783781</v>
      </c>
      <c r="I87" s="42">
        <f t="shared" si="122"/>
        <v>20000000</v>
      </c>
      <c r="J87" s="10"/>
      <c r="K87" s="43">
        <f>K60-K73-K86</f>
        <v>10387999.999999996</v>
      </c>
      <c r="L87" s="43">
        <f t="shared" ref="L87" si="123">L60-L73-L86</f>
        <v>8100000</v>
      </c>
      <c r="M87" s="43">
        <f t="shared" ref="M87" si="124">M60-M73-M86</f>
        <v>74242.448000000033</v>
      </c>
      <c r="N87" s="43">
        <f t="shared" ref="N87" si="125">N60-N73-N86</f>
        <v>3800000</v>
      </c>
      <c r="O87" s="42">
        <f t="shared" ref="O87" si="126">O60-O73-O86</f>
        <v>22362242.448000006</v>
      </c>
      <c r="P87" s="10"/>
      <c r="Q87" s="43">
        <f t="shared" ref="Q87" si="127">Q60-Q73-Q86</f>
        <v>9899999.9999999963</v>
      </c>
      <c r="R87" s="43">
        <f t="shared" ref="R87" si="128">R60-R73-R86</f>
        <v>9900000</v>
      </c>
      <c r="S87" s="42">
        <f t="shared" ref="S87" si="129">S60-S73-S86</f>
        <v>19799999.999999996</v>
      </c>
      <c r="T87" s="10"/>
      <c r="U87" s="42">
        <f t="shared" ref="U87" si="130">I87+O87+S87</f>
        <v>62162242.447999999</v>
      </c>
    </row>
    <row r="88" spans="1:21" ht="15" customHeight="1" x14ac:dyDescent="0.3">
      <c r="A88" s="125"/>
      <c r="B88" s="111" t="s">
        <v>75</v>
      </c>
      <c r="C88" s="122" t="s">
        <v>76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25"/>
      <c r="B89" s="111"/>
      <c r="C89" s="123"/>
      <c r="D89" s="9" t="s">
        <v>25</v>
      </c>
      <c r="E89" s="61">
        <f>'Sample Financial Terms'!$M7</f>
        <v>4</v>
      </c>
      <c r="F89" s="61">
        <f>'Sample Financial Terms'!$M7</f>
        <v>4</v>
      </c>
      <c r="G89" s="61">
        <f>'Sample Financial Terms'!$M7</f>
        <v>4</v>
      </c>
      <c r="H89" s="61">
        <f>'Sample Financial Terms'!$M7</f>
        <v>4</v>
      </c>
      <c r="I89" s="61"/>
      <c r="J89" s="10"/>
      <c r="K89" s="61">
        <f>'Sample Financial Terms'!$M7</f>
        <v>4</v>
      </c>
      <c r="L89" s="61">
        <f>'Sample Financial Terms'!$M7</f>
        <v>4</v>
      </c>
      <c r="M89" s="61">
        <f>'Sample Financial Terms'!$M7</f>
        <v>4</v>
      </c>
      <c r="N89" s="61">
        <f>'Sample Financial Terms'!$M7</f>
        <v>4</v>
      </c>
      <c r="O89" s="61"/>
      <c r="P89" s="10"/>
      <c r="Q89" s="61">
        <f>'Sample Financial Terms'!$M7</f>
        <v>4</v>
      </c>
      <c r="R89" s="61">
        <f>'Sample Financial Terms'!$M7</f>
        <v>4</v>
      </c>
      <c r="S89" s="61"/>
      <c r="T89" s="10"/>
      <c r="U89" s="10"/>
    </row>
    <row r="90" spans="1:21" x14ac:dyDescent="0.3">
      <c r="A90" s="125"/>
      <c r="B90" s="111"/>
      <c r="C90" s="123"/>
      <c r="D90" s="9" t="s">
        <v>14</v>
      </c>
      <c r="E90" s="58" t="str">
        <f>'Sample Financial Terms'!$N7</f>
        <v>Per Risk XS</v>
      </c>
      <c r="F90" s="58" t="str">
        <f>'Sample Financial Terms'!$N7</f>
        <v>Per Risk XS</v>
      </c>
      <c r="G90" s="58" t="str">
        <f>'Sample Financial Terms'!$N7</f>
        <v>Per Risk XS</v>
      </c>
      <c r="H90" s="58" t="str">
        <f>'Sample Financial Terms'!$N7</f>
        <v>Per Risk XS</v>
      </c>
      <c r="I90" s="61"/>
      <c r="J90" s="10"/>
      <c r="K90" s="58" t="str">
        <f>'Sample Financial Terms'!$N7</f>
        <v>Per Risk XS</v>
      </c>
      <c r="L90" s="58" t="str">
        <f>'Sample Financial Terms'!$N7</f>
        <v>Per Risk XS</v>
      </c>
      <c r="M90" s="58" t="str">
        <f>'Sample Financial Terms'!$N7</f>
        <v>Per Risk XS</v>
      </c>
      <c r="N90" s="58" t="str">
        <f>'Sample Financial Terms'!$N7</f>
        <v>Per Risk XS</v>
      </c>
      <c r="O90" s="61"/>
      <c r="P90" s="10"/>
      <c r="Q90" s="58" t="str">
        <f>'Sample Financial Terms'!$N7</f>
        <v>Per Risk XS</v>
      </c>
      <c r="R90" s="58" t="str">
        <f>'Sample Financial Terms'!$N7</f>
        <v>Per Risk XS</v>
      </c>
      <c r="S90" s="61"/>
      <c r="T90" s="10"/>
      <c r="U90" s="10"/>
    </row>
    <row r="91" spans="1:21" x14ac:dyDescent="0.3">
      <c r="A91" s="125"/>
      <c r="B91" s="111"/>
      <c r="C91" s="123"/>
      <c r="D91" s="9" t="s">
        <v>36</v>
      </c>
      <c r="E91" s="61">
        <f>'Sample Financial Terms'!$O7</f>
        <v>1</v>
      </c>
      <c r="F91" s="61">
        <f>'Sample Financial Terms'!$O7</f>
        <v>1</v>
      </c>
      <c r="G91" s="61">
        <f>'Sample Financial Terms'!$O7</f>
        <v>1</v>
      </c>
      <c r="H91" s="61">
        <f>'Sample Financial Terms'!$O7</f>
        <v>1</v>
      </c>
      <c r="I91" s="61"/>
      <c r="K91" s="61">
        <f>'Sample Financial Terms'!$O7</f>
        <v>1</v>
      </c>
      <c r="L91" s="61">
        <f>'Sample Financial Terms'!$O7</f>
        <v>1</v>
      </c>
      <c r="M91" s="61">
        <f>'Sample Financial Terms'!$O7</f>
        <v>1</v>
      </c>
      <c r="N91" s="61">
        <f>'Sample Financial Terms'!$O7</f>
        <v>1</v>
      </c>
      <c r="O91" s="61"/>
      <c r="Q91" s="61">
        <f>'Sample Financial Terms'!$O7</f>
        <v>1</v>
      </c>
      <c r="R91" s="61">
        <f>'Sample Financial Terms'!$O7</f>
        <v>1</v>
      </c>
      <c r="S91" s="61"/>
    </row>
    <row r="92" spans="1:21" x14ac:dyDescent="0.3">
      <c r="A92" s="125"/>
      <c r="B92" s="111"/>
      <c r="C92" s="123"/>
      <c r="D92" s="9" t="s">
        <v>22</v>
      </c>
      <c r="E92" s="56">
        <f>'Sample Financial Terms'!$P7</f>
        <v>1000000</v>
      </c>
      <c r="F92" s="56">
        <f>'Sample Financial Terms'!$P7</f>
        <v>1000000</v>
      </c>
      <c r="G92" s="56">
        <f>'Sample Financial Terms'!$P7</f>
        <v>1000000</v>
      </c>
      <c r="H92" s="56">
        <f>'Sample Financial Terms'!$P7</f>
        <v>1000000</v>
      </c>
      <c r="I92" s="61"/>
      <c r="K92" s="56">
        <f>'Sample Financial Terms'!$P7</f>
        <v>1000000</v>
      </c>
      <c r="L92" s="56">
        <f>'Sample Financial Terms'!$P7</f>
        <v>1000000</v>
      </c>
      <c r="M92" s="56">
        <f>'Sample Financial Terms'!$P7</f>
        <v>1000000</v>
      </c>
      <c r="N92" s="56">
        <f>'Sample Financial Terms'!$P7</f>
        <v>1000000</v>
      </c>
      <c r="O92" s="61"/>
      <c r="Q92" s="56">
        <f>'Sample Financial Terms'!$P7</f>
        <v>1000000</v>
      </c>
      <c r="R92" s="56">
        <f>'Sample Financial Terms'!$P7</f>
        <v>1000000</v>
      </c>
      <c r="S92" s="61"/>
    </row>
    <row r="93" spans="1:21" x14ac:dyDescent="0.3">
      <c r="A93" s="125"/>
      <c r="B93" s="111"/>
      <c r="C93" s="123"/>
      <c r="D93" s="48" t="s">
        <v>61</v>
      </c>
      <c r="E93" s="43">
        <f>MAX(0,E$87-E92)</f>
        <v>6211351.8108529747</v>
      </c>
      <c r="F93" s="43">
        <f>MAX(0,F$87-F92)</f>
        <v>6211351.8108529747</v>
      </c>
      <c r="G93" s="43">
        <f>MAX(0,G$87-G92)</f>
        <v>3322058.122915674</v>
      </c>
      <c r="H93" s="43">
        <f>MAX(0,H$87-H92)</f>
        <v>255238.25537837809</v>
      </c>
      <c r="I93" s="10"/>
      <c r="K93" s="43">
        <f>MAX(0,K$87-K92)</f>
        <v>9387999.9999999963</v>
      </c>
      <c r="L93" s="43">
        <f>MAX(0,L$87-L92)</f>
        <v>7100000</v>
      </c>
      <c r="M93" s="43">
        <f>MAX(0,M$87-M92)</f>
        <v>0</v>
      </c>
      <c r="N93" s="43">
        <f>MAX(0,N$87-N92)</f>
        <v>2800000</v>
      </c>
      <c r="O93" s="10"/>
      <c r="Q93" s="43">
        <f>MAX(0,Q$87-Q92)</f>
        <v>8899999.9999999963</v>
      </c>
      <c r="R93" s="43">
        <f>MAX(0,R$87-R92)</f>
        <v>8900000</v>
      </c>
      <c r="S93" s="10"/>
    </row>
    <row r="94" spans="1:21" x14ac:dyDescent="0.3">
      <c r="A94" s="125"/>
      <c r="B94" s="111"/>
      <c r="C94" s="123"/>
      <c r="D94" s="9" t="s">
        <v>21</v>
      </c>
      <c r="E94" s="56">
        <f>'Sample Financial Terms'!$Q7</f>
        <v>1000000</v>
      </c>
      <c r="F94" s="56">
        <f>'Sample Financial Terms'!$Q7</f>
        <v>1000000</v>
      </c>
      <c r="G94" s="56">
        <f>'Sample Financial Terms'!$Q7</f>
        <v>1000000</v>
      </c>
      <c r="H94" s="56">
        <f>'Sample Financial Terms'!$Q7</f>
        <v>1000000</v>
      </c>
      <c r="I94" s="61"/>
      <c r="K94" s="56">
        <f>'Sample Financial Terms'!$Q7</f>
        <v>1000000</v>
      </c>
      <c r="L94" s="56">
        <f>'Sample Financial Terms'!$Q7</f>
        <v>1000000</v>
      </c>
      <c r="M94" s="56">
        <f>'Sample Financial Terms'!$Q7</f>
        <v>1000000</v>
      </c>
      <c r="N94" s="56">
        <f>'Sample Financial Terms'!$Q7</f>
        <v>1000000</v>
      </c>
      <c r="O94" s="61"/>
      <c r="Q94" s="56">
        <f>'Sample Financial Terms'!$Q7</f>
        <v>1000000</v>
      </c>
      <c r="R94" s="56">
        <f>'Sample Financial Terms'!$Q7</f>
        <v>1000000</v>
      </c>
      <c r="S94" s="61"/>
    </row>
    <row r="95" spans="1:21" x14ac:dyDescent="0.3">
      <c r="A95" s="125"/>
      <c r="B95" s="111"/>
      <c r="C95" s="123"/>
      <c r="D95" s="48" t="s">
        <v>62</v>
      </c>
      <c r="E95" s="43">
        <f t="shared" ref="E95" si="131">IF(E94="Unlimited",E93,MIN(E94,E93))</f>
        <v>1000000</v>
      </c>
      <c r="F95" s="43">
        <f t="shared" ref="F95" si="132">IF(F94="Unlimited",F93,MIN(F94,F93))</f>
        <v>1000000</v>
      </c>
      <c r="G95" s="43">
        <f t="shared" ref="G95" si="133">IF(G94="Unlimited",G93,MIN(G94,G93))</f>
        <v>1000000</v>
      </c>
      <c r="H95" s="43">
        <f t="shared" ref="H95" si="134">IF(H94="Unlimited",H93,MIN(H94,H93))</f>
        <v>255238.25537837809</v>
      </c>
      <c r="I95" s="10"/>
      <c r="K95" s="43">
        <f t="shared" ref="K95" si="135">IF(K94="Unlimited",K93,MIN(K94,K93))</f>
        <v>1000000</v>
      </c>
      <c r="L95" s="43">
        <f t="shared" ref="L95" si="136">IF(L94="Unlimited",L93,MIN(L94,L93))</f>
        <v>1000000</v>
      </c>
      <c r="M95" s="43">
        <f t="shared" ref="M95" si="137">IF(M94="Unlimited",M93,MIN(M94,M93))</f>
        <v>0</v>
      </c>
      <c r="N95" s="43">
        <f t="shared" ref="N95" si="138">IF(N94="Unlimited",N93,MIN(N94,N93))</f>
        <v>1000000</v>
      </c>
      <c r="O95" s="10"/>
      <c r="Q95" s="43">
        <f t="shared" ref="Q95" si="139">IF(Q94="Unlimited",Q93,MIN(Q94,Q93))</f>
        <v>1000000</v>
      </c>
      <c r="R95" s="43">
        <f t="shared" ref="R95" si="140">IF(R94="Unlimited",R93,MIN(R94,R93))</f>
        <v>1000000</v>
      </c>
      <c r="S95" s="10"/>
    </row>
    <row r="96" spans="1:21" x14ac:dyDescent="0.3">
      <c r="A96" s="125"/>
      <c r="B96" s="111"/>
      <c r="C96" s="123"/>
      <c r="D96" s="9" t="s">
        <v>23</v>
      </c>
      <c r="E96" s="59">
        <f>'Sample Financial Terms'!$R7</f>
        <v>0.5</v>
      </c>
      <c r="F96" s="59">
        <f>'Sample Financial Terms'!$R7</f>
        <v>0.5</v>
      </c>
      <c r="G96" s="59">
        <f>'Sample Financial Terms'!$R7</f>
        <v>0.5</v>
      </c>
      <c r="H96" s="59">
        <f>'Sample Financial Terms'!$R7</f>
        <v>0.5</v>
      </c>
      <c r="I96" s="61"/>
      <c r="K96" s="59">
        <f>'Sample Financial Terms'!$R7</f>
        <v>0.5</v>
      </c>
      <c r="L96" s="59">
        <f>'Sample Financial Terms'!$R7</f>
        <v>0.5</v>
      </c>
      <c r="M96" s="59">
        <f>'Sample Financial Terms'!$R7</f>
        <v>0.5</v>
      </c>
      <c r="N96" s="59">
        <f>'Sample Financial Terms'!$R7</f>
        <v>0.5</v>
      </c>
      <c r="O96" s="61"/>
      <c r="Q96" s="59">
        <f>'Sample Financial Terms'!$R7</f>
        <v>0.5</v>
      </c>
      <c r="R96" s="59">
        <f>'Sample Financial Terms'!$R7</f>
        <v>0.5</v>
      </c>
      <c r="S96" s="61"/>
    </row>
    <row r="97" spans="1:21" x14ac:dyDescent="0.3">
      <c r="A97" s="125"/>
      <c r="B97" s="111"/>
      <c r="C97" s="123"/>
      <c r="D97" s="48" t="s">
        <v>63</v>
      </c>
      <c r="E97" s="43">
        <f>E95*E96</f>
        <v>500000</v>
      </c>
      <c r="F97" s="43">
        <f>F95*F96</f>
        <v>500000</v>
      </c>
      <c r="G97" s="43">
        <f>G95*G96</f>
        <v>500000</v>
      </c>
      <c r="H97" s="43">
        <f>H95*H96</f>
        <v>127619.12768918904</v>
      </c>
      <c r="I97" s="43">
        <f t="shared" ref="I97" si="141">SUM(E97:H97)</f>
        <v>1627619.127689189</v>
      </c>
      <c r="K97" s="43">
        <f>K95*K96</f>
        <v>500000</v>
      </c>
      <c r="L97" s="43">
        <f>L95*L96</f>
        <v>500000</v>
      </c>
      <c r="M97" s="43">
        <f>M95*M96</f>
        <v>0</v>
      </c>
      <c r="N97" s="43">
        <f>N95*N96</f>
        <v>500000</v>
      </c>
      <c r="O97" s="43">
        <f t="shared" ref="O97" si="142">SUM(K97:N97)</f>
        <v>1500000</v>
      </c>
      <c r="Q97" s="43">
        <f>Q95*Q96</f>
        <v>500000</v>
      </c>
      <c r="R97" s="43">
        <f>R95*R96</f>
        <v>500000</v>
      </c>
      <c r="S97" s="43">
        <f>SUM(Q97:R97)</f>
        <v>1000000</v>
      </c>
      <c r="U97" s="44">
        <f t="shared" ref="U97" si="143">I97+O97+S97</f>
        <v>4127619.1276891893</v>
      </c>
    </row>
    <row r="98" spans="1:21" x14ac:dyDescent="0.3">
      <c r="A98" s="125"/>
      <c r="B98" s="111"/>
      <c r="C98" s="123"/>
      <c r="D98" s="9" t="s">
        <v>20</v>
      </c>
      <c r="E98" s="57">
        <f>'Sample Financial Terms'!$S7</f>
        <v>10</v>
      </c>
      <c r="F98" s="57">
        <f>'Sample Financial Terms'!$S7</f>
        <v>10</v>
      </c>
      <c r="G98" s="57">
        <f>'Sample Financial Terms'!$S7</f>
        <v>10</v>
      </c>
      <c r="H98" s="57">
        <f>'Sample Financial Terms'!$S7</f>
        <v>10</v>
      </c>
      <c r="I98" s="61"/>
      <c r="K98" s="57">
        <f>'Sample Financial Terms'!$S7</f>
        <v>10</v>
      </c>
      <c r="L98" s="57">
        <f>'Sample Financial Terms'!$S7</f>
        <v>10</v>
      </c>
      <c r="M98" s="57">
        <f>'Sample Financial Terms'!$S7</f>
        <v>10</v>
      </c>
      <c r="N98" s="57">
        <f>'Sample Financial Terms'!$S7</f>
        <v>10</v>
      </c>
      <c r="O98" s="61"/>
      <c r="Q98" s="57">
        <f>'Sample Financial Terms'!$S7</f>
        <v>10</v>
      </c>
      <c r="R98" s="57">
        <f>'Sample Financial Terms'!$S7</f>
        <v>10</v>
      </c>
      <c r="S98" s="61"/>
    </row>
    <row r="99" spans="1:21" x14ac:dyDescent="0.3">
      <c r="A99" s="125"/>
      <c r="B99" s="111"/>
      <c r="C99" s="123"/>
      <c r="D99" s="9" t="s">
        <v>24</v>
      </c>
      <c r="E99" s="56"/>
      <c r="F99" s="56"/>
      <c r="G99" s="56"/>
      <c r="H99" s="56"/>
      <c r="I99" s="56"/>
      <c r="K99" s="56"/>
      <c r="L99" s="56"/>
      <c r="M99" s="56"/>
      <c r="N99" s="56"/>
      <c r="O99" s="56"/>
      <c r="Q99" s="56"/>
      <c r="R99" s="56"/>
      <c r="S99" s="56"/>
      <c r="U99" s="56">
        <f>'Sample Financial Terms'!$T7</f>
        <v>3000000</v>
      </c>
    </row>
    <row r="100" spans="1:21" ht="28.8" x14ac:dyDescent="0.3">
      <c r="A100" s="125"/>
      <c r="B100" s="111"/>
      <c r="C100" s="123"/>
      <c r="D100" s="49" t="s">
        <v>64</v>
      </c>
      <c r="E100" s="51">
        <f>IF($U100=0,0,E97/$U97*$U100)</f>
        <v>363405.62285352178</v>
      </c>
      <c r="F100" s="51">
        <f>IF($U100=0,0,F97/$U97*$U100)</f>
        <v>363405.62285352178</v>
      </c>
      <c r="G100" s="51">
        <f>IF($U100=0,0,G97/$U97*$U100)</f>
        <v>363405.62285352178</v>
      </c>
      <c r="H100" s="51">
        <f>IF($U100=0,0,H97/$U97*$U100)</f>
        <v>92755.017171825733</v>
      </c>
      <c r="I100" s="42">
        <f>SUM(E100:H100)</f>
        <v>1182971.8857323912</v>
      </c>
      <c r="J100" s="10"/>
      <c r="K100" s="51">
        <f>IF($U100=0,0,K97/$U97*$U100)</f>
        <v>363405.62285352178</v>
      </c>
      <c r="L100" s="51">
        <f>IF($U100=0,0,L97/$U97*$U100)</f>
        <v>363405.62285352178</v>
      </c>
      <c r="M100" s="51">
        <f>IF($U100=0,0,M97/$U97*$U100)</f>
        <v>0</v>
      </c>
      <c r="N100" s="51">
        <f>IF($U100=0,0,N97/$U97*$U100)</f>
        <v>363405.62285352178</v>
      </c>
      <c r="O100" s="42">
        <f>SUM(K100:N100)</f>
        <v>1090216.8685605654</v>
      </c>
      <c r="P100" s="10"/>
      <c r="Q100" s="51">
        <f>IF($U100=0,0,Q97/$U97*$U100)</f>
        <v>363405.62285352178</v>
      </c>
      <c r="R100" s="51">
        <f>IF($U100=0,0,R97/$U97*$U100)</f>
        <v>363405.62285352178</v>
      </c>
      <c r="S100" s="42">
        <f>SUM(Q100:R100)</f>
        <v>726811.24570704356</v>
      </c>
      <c r="T100" s="10"/>
      <c r="U100" s="42">
        <f>MIN(U97,IF(OR(U99="Unlimited",U99=""),10^18,U99))</f>
        <v>3000000</v>
      </c>
    </row>
    <row r="101" spans="1:21" x14ac:dyDescent="0.3">
      <c r="A101" s="125"/>
      <c r="B101" s="111"/>
      <c r="C101" s="122" t="s">
        <v>77</v>
      </c>
      <c r="I101" s="10"/>
      <c r="J101" s="10"/>
      <c r="O101" s="10"/>
      <c r="P101" s="10"/>
      <c r="S101" s="10"/>
      <c r="T101" s="10"/>
      <c r="U101" s="10"/>
    </row>
    <row r="102" spans="1:21" x14ac:dyDescent="0.3">
      <c r="A102" s="125"/>
      <c r="B102" s="111"/>
      <c r="C102" s="123"/>
      <c r="D102" s="9" t="s">
        <v>25</v>
      </c>
      <c r="E102" s="61">
        <f>'Sample Financial Terms'!$M8</f>
        <v>4</v>
      </c>
      <c r="F102" s="61">
        <f>'Sample Financial Terms'!$M8</f>
        <v>4</v>
      </c>
      <c r="G102" s="61">
        <f>'Sample Financial Terms'!$M8</f>
        <v>4</v>
      </c>
      <c r="H102" s="61">
        <f>'Sample Financial Terms'!$M8</f>
        <v>4</v>
      </c>
      <c r="I102" s="61"/>
      <c r="J102" s="10"/>
      <c r="K102" s="61">
        <f>'Sample Financial Terms'!$M8</f>
        <v>4</v>
      </c>
      <c r="L102" s="61">
        <f>'Sample Financial Terms'!$M8</f>
        <v>4</v>
      </c>
      <c r="M102" s="61">
        <f>'Sample Financial Terms'!$M8</f>
        <v>4</v>
      </c>
      <c r="N102" s="61">
        <f>'Sample Financial Terms'!$M8</f>
        <v>4</v>
      </c>
      <c r="O102" s="61"/>
      <c r="P102" s="10"/>
      <c r="Q102" s="61">
        <f>'Sample Financial Terms'!$M8</f>
        <v>4</v>
      </c>
      <c r="R102" s="61">
        <f>'Sample Financial Terms'!$M8</f>
        <v>4</v>
      </c>
      <c r="S102" s="61"/>
      <c r="T102" s="10"/>
      <c r="U102" s="10"/>
    </row>
    <row r="103" spans="1:21" x14ac:dyDescent="0.3">
      <c r="A103" s="125"/>
      <c r="B103" s="111"/>
      <c r="C103" s="123"/>
      <c r="D103" s="9" t="s">
        <v>14</v>
      </c>
      <c r="E103" s="58" t="str">
        <f>'Sample Financial Terms'!$N8</f>
        <v>Per Risk XS</v>
      </c>
      <c r="F103" s="58" t="str">
        <f>'Sample Financial Terms'!$N8</f>
        <v>Per Risk XS</v>
      </c>
      <c r="G103" s="58" t="str">
        <f>'Sample Financial Terms'!$N8</f>
        <v>Per Risk XS</v>
      </c>
      <c r="H103" s="58" t="str">
        <f>'Sample Financial Terms'!$N8</f>
        <v>Per Risk XS</v>
      </c>
      <c r="I103" s="61"/>
      <c r="J103" s="10"/>
      <c r="K103" s="58" t="str">
        <f>'Sample Financial Terms'!$N8</f>
        <v>Per Risk XS</v>
      </c>
      <c r="L103" s="58" t="str">
        <f>'Sample Financial Terms'!$N8</f>
        <v>Per Risk XS</v>
      </c>
      <c r="M103" s="58" t="str">
        <f>'Sample Financial Terms'!$N8</f>
        <v>Per Risk XS</v>
      </c>
      <c r="N103" s="58" t="str">
        <f>'Sample Financial Terms'!$N8</f>
        <v>Per Risk XS</v>
      </c>
      <c r="O103" s="61"/>
      <c r="P103" s="10"/>
      <c r="Q103" s="58" t="str">
        <f>'Sample Financial Terms'!$N8</f>
        <v>Per Risk XS</v>
      </c>
      <c r="R103" s="58" t="str">
        <f>'Sample Financial Terms'!$N8</f>
        <v>Per Risk XS</v>
      </c>
      <c r="S103" s="61"/>
      <c r="T103" s="10"/>
      <c r="U103" s="10"/>
    </row>
    <row r="104" spans="1:21" x14ac:dyDescent="0.3">
      <c r="A104" s="125"/>
      <c r="B104" s="111"/>
      <c r="C104" s="123"/>
      <c r="D104" s="9" t="s">
        <v>36</v>
      </c>
      <c r="E104" s="61">
        <f>'Sample Financial Terms'!$O8</f>
        <v>2</v>
      </c>
      <c r="F104" s="61">
        <f>'Sample Financial Terms'!$O8</f>
        <v>2</v>
      </c>
      <c r="G104" s="61">
        <f>'Sample Financial Terms'!$O8</f>
        <v>2</v>
      </c>
      <c r="H104" s="61">
        <f>'Sample Financial Terms'!$O8</f>
        <v>2</v>
      </c>
      <c r="I104" s="61"/>
      <c r="K104" s="61">
        <f>'Sample Financial Terms'!$O8</f>
        <v>2</v>
      </c>
      <c r="L104" s="61">
        <f>'Sample Financial Terms'!$O8</f>
        <v>2</v>
      </c>
      <c r="M104" s="61">
        <f>'Sample Financial Terms'!$O8</f>
        <v>2</v>
      </c>
      <c r="N104" s="61">
        <f>'Sample Financial Terms'!$O8</f>
        <v>2</v>
      </c>
      <c r="O104" s="61"/>
      <c r="Q104" s="61">
        <f>'Sample Financial Terms'!$O8</f>
        <v>2</v>
      </c>
      <c r="R104" s="61">
        <f>'Sample Financial Terms'!$O8</f>
        <v>2</v>
      </c>
      <c r="S104" s="61"/>
    </row>
    <row r="105" spans="1:21" x14ac:dyDescent="0.3">
      <c r="A105" s="125"/>
      <c r="B105" s="111"/>
      <c r="C105" s="123"/>
      <c r="D105" s="9" t="s">
        <v>22</v>
      </c>
      <c r="E105" s="56">
        <f>'Sample Financial Terms'!$P8</f>
        <v>2000000</v>
      </c>
      <c r="F105" s="56">
        <f>'Sample Financial Terms'!$P8</f>
        <v>2000000</v>
      </c>
      <c r="G105" s="56">
        <f>'Sample Financial Terms'!$P8</f>
        <v>2000000</v>
      </c>
      <c r="H105" s="56">
        <f>'Sample Financial Terms'!$P8</f>
        <v>2000000</v>
      </c>
      <c r="I105" s="61"/>
      <c r="K105" s="56">
        <f>'Sample Financial Terms'!$P8</f>
        <v>2000000</v>
      </c>
      <c r="L105" s="56">
        <f>'Sample Financial Terms'!$P8</f>
        <v>2000000</v>
      </c>
      <c r="M105" s="56">
        <f>'Sample Financial Terms'!$P8</f>
        <v>2000000</v>
      </c>
      <c r="N105" s="56">
        <f>'Sample Financial Terms'!$P8</f>
        <v>2000000</v>
      </c>
      <c r="O105" s="61"/>
      <c r="Q105" s="56">
        <f>'Sample Financial Terms'!$P8</f>
        <v>2000000</v>
      </c>
      <c r="R105" s="56">
        <f>'Sample Financial Terms'!$P8</f>
        <v>2000000</v>
      </c>
      <c r="S105" s="61"/>
    </row>
    <row r="106" spans="1:21" x14ac:dyDescent="0.3">
      <c r="A106" s="125"/>
      <c r="B106" s="111"/>
      <c r="C106" s="123"/>
      <c r="D106" s="48" t="s">
        <v>61</v>
      </c>
      <c r="E106" s="43">
        <f>MAX(0,E$87-E105)</f>
        <v>5211351.8108529747</v>
      </c>
      <c r="F106" s="43">
        <f>MAX(0,F$87-F105)</f>
        <v>5211351.8108529747</v>
      </c>
      <c r="G106" s="43">
        <f>MAX(0,G$87-G105)</f>
        <v>2322058.122915674</v>
      </c>
      <c r="H106" s="43">
        <f>MAX(0,H$87-H105)</f>
        <v>0</v>
      </c>
      <c r="I106" s="10"/>
      <c r="K106" s="43">
        <f>MAX(0,K$87-K105)</f>
        <v>8387999.9999999963</v>
      </c>
      <c r="L106" s="43">
        <f>MAX(0,L$87-L105)</f>
        <v>6100000</v>
      </c>
      <c r="M106" s="43">
        <f>MAX(0,M$87-M105)</f>
        <v>0</v>
      </c>
      <c r="N106" s="43">
        <f>MAX(0,N$87-N105)</f>
        <v>1800000</v>
      </c>
      <c r="O106" s="10"/>
      <c r="Q106" s="43">
        <f>MAX(0,Q$87-Q105)</f>
        <v>7899999.9999999963</v>
      </c>
      <c r="R106" s="43">
        <f>MAX(0,R$87-R105)</f>
        <v>7900000</v>
      </c>
      <c r="S106" s="10"/>
    </row>
    <row r="107" spans="1:21" x14ac:dyDescent="0.3">
      <c r="A107" s="125"/>
      <c r="B107" s="111"/>
      <c r="C107" s="123"/>
      <c r="D107" s="9" t="s">
        <v>21</v>
      </c>
      <c r="E107" s="56">
        <f>'Sample Financial Terms'!$Q8</f>
        <v>3000000</v>
      </c>
      <c r="F107" s="56">
        <f>'Sample Financial Terms'!$Q8</f>
        <v>3000000</v>
      </c>
      <c r="G107" s="56">
        <f>'Sample Financial Terms'!$Q8</f>
        <v>3000000</v>
      </c>
      <c r="H107" s="56">
        <f>'Sample Financial Terms'!$Q8</f>
        <v>3000000</v>
      </c>
      <c r="I107" s="61"/>
      <c r="K107" s="56">
        <f>'Sample Financial Terms'!$Q8</f>
        <v>3000000</v>
      </c>
      <c r="L107" s="56">
        <f>'Sample Financial Terms'!$Q8</f>
        <v>3000000</v>
      </c>
      <c r="M107" s="56">
        <f>'Sample Financial Terms'!$Q8</f>
        <v>3000000</v>
      </c>
      <c r="N107" s="56">
        <f>'Sample Financial Terms'!$Q8</f>
        <v>3000000</v>
      </c>
      <c r="O107" s="61"/>
      <c r="Q107" s="56">
        <f>'Sample Financial Terms'!$Q8</f>
        <v>3000000</v>
      </c>
      <c r="R107" s="56">
        <f>'Sample Financial Terms'!$Q8</f>
        <v>3000000</v>
      </c>
      <c r="S107" s="61"/>
    </row>
    <row r="108" spans="1:21" x14ac:dyDescent="0.3">
      <c r="A108" s="125"/>
      <c r="B108" s="111"/>
      <c r="C108" s="123"/>
      <c r="D108" s="48" t="s">
        <v>62</v>
      </c>
      <c r="E108" s="43">
        <f t="shared" ref="E108" si="144">IF(E107="Unlimited",E106,MIN(E107,E106))</f>
        <v>3000000</v>
      </c>
      <c r="F108" s="43">
        <f t="shared" ref="F108" si="145">IF(F107="Unlimited",F106,MIN(F107,F106))</f>
        <v>3000000</v>
      </c>
      <c r="G108" s="43">
        <f t="shared" ref="G108" si="146">IF(G107="Unlimited",G106,MIN(G107,G106))</f>
        <v>2322058.122915674</v>
      </c>
      <c r="H108" s="43">
        <f t="shared" ref="H108" si="147">IF(H107="Unlimited",H106,MIN(H107,H106))</f>
        <v>0</v>
      </c>
      <c r="I108" s="10"/>
      <c r="K108" s="43">
        <f t="shared" ref="K108" si="148">IF(K107="Unlimited",K106,MIN(K107,K106))</f>
        <v>3000000</v>
      </c>
      <c r="L108" s="43">
        <f t="shared" ref="L108" si="149">IF(L107="Unlimited",L106,MIN(L107,L106))</f>
        <v>3000000</v>
      </c>
      <c r="M108" s="43">
        <f t="shared" ref="M108" si="150">IF(M107="Unlimited",M106,MIN(M107,M106))</f>
        <v>0</v>
      </c>
      <c r="N108" s="43">
        <f t="shared" ref="N108" si="151">IF(N107="Unlimited",N106,MIN(N107,N106))</f>
        <v>1800000</v>
      </c>
      <c r="O108" s="10"/>
      <c r="Q108" s="43">
        <f t="shared" ref="Q108" si="152">IF(Q107="Unlimited",Q106,MIN(Q107,Q106))</f>
        <v>3000000</v>
      </c>
      <c r="R108" s="43">
        <f t="shared" ref="R108" si="153">IF(R107="Unlimited",R106,MIN(R107,R106))</f>
        <v>3000000</v>
      </c>
      <c r="S108" s="10"/>
    </row>
    <row r="109" spans="1:21" x14ac:dyDescent="0.3">
      <c r="A109" s="125"/>
      <c r="B109" s="111"/>
      <c r="C109" s="123"/>
      <c r="D109" s="9" t="s">
        <v>23</v>
      </c>
      <c r="E109" s="59">
        <f>'Sample Financial Terms'!$R8</f>
        <v>0.9</v>
      </c>
      <c r="F109" s="59">
        <f>'Sample Financial Terms'!$R8</f>
        <v>0.9</v>
      </c>
      <c r="G109" s="59">
        <f>'Sample Financial Terms'!$R8</f>
        <v>0.9</v>
      </c>
      <c r="H109" s="59">
        <f>'Sample Financial Terms'!$R8</f>
        <v>0.9</v>
      </c>
      <c r="I109" s="61"/>
      <c r="K109" s="59">
        <f>'Sample Financial Terms'!$R8</f>
        <v>0.9</v>
      </c>
      <c r="L109" s="59">
        <f>'Sample Financial Terms'!$R8</f>
        <v>0.9</v>
      </c>
      <c r="M109" s="59">
        <f>'Sample Financial Terms'!$R8</f>
        <v>0.9</v>
      </c>
      <c r="N109" s="59">
        <f>'Sample Financial Terms'!$R8</f>
        <v>0.9</v>
      </c>
      <c r="O109" s="61"/>
      <c r="Q109" s="59">
        <f>'Sample Financial Terms'!$R8</f>
        <v>0.9</v>
      </c>
      <c r="R109" s="59">
        <f>'Sample Financial Terms'!$R8</f>
        <v>0.9</v>
      </c>
      <c r="S109" s="61"/>
    </row>
    <row r="110" spans="1:21" x14ac:dyDescent="0.3">
      <c r="A110" s="125"/>
      <c r="B110" s="111"/>
      <c r="C110" s="123"/>
      <c r="D110" s="48" t="s">
        <v>63</v>
      </c>
      <c r="E110" s="43">
        <f>E108*E109</f>
        <v>2700000</v>
      </c>
      <c r="F110" s="43">
        <f>F108*F109</f>
        <v>2700000</v>
      </c>
      <c r="G110" s="43">
        <f>G108*G109</f>
        <v>2089852.3106241066</v>
      </c>
      <c r="H110" s="43">
        <f>H108*H109</f>
        <v>0</v>
      </c>
      <c r="I110" s="43">
        <f t="shared" ref="I110" si="154">SUM(E110:H110)</f>
        <v>7489852.3106241068</v>
      </c>
      <c r="K110" s="43">
        <f>K108*K109</f>
        <v>2700000</v>
      </c>
      <c r="L110" s="43">
        <f>L108*L109</f>
        <v>2700000</v>
      </c>
      <c r="M110" s="43">
        <f>M108*M109</f>
        <v>0</v>
      </c>
      <c r="N110" s="43">
        <f>N108*N109</f>
        <v>1620000</v>
      </c>
      <c r="O110" s="43">
        <f t="shared" ref="O110" si="155">SUM(K110:N110)</f>
        <v>7020000</v>
      </c>
      <c r="Q110" s="43">
        <f>Q108*Q109</f>
        <v>2700000</v>
      </c>
      <c r="R110" s="43">
        <f>R108*R109</f>
        <v>2700000</v>
      </c>
      <c r="S110" s="43">
        <f>SUM(Q110:R110)</f>
        <v>5400000</v>
      </c>
      <c r="U110" s="44">
        <f t="shared" ref="U110" si="156">I110+O110+S110</f>
        <v>19909852.310624108</v>
      </c>
    </row>
    <row r="111" spans="1:21" x14ac:dyDescent="0.3">
      <c r="A111" s="125"/>
      <c r="B111" s="111"/>
      <c r="C111" s="123"/>
      <c r="D111" s="9" t="s">
        <v>20</v>
      </c>
      <c r="E111" s="57">
        <f>'Sample Financial Terms'!$S8</f>
        <v>5</v>
      </c>
      <c r="F111" s="57">
        <f>'Sample Financial Terms'!$S8</f>
        <v>5</v>
      </c>
      <c r="G111" s="57">
        <f>'Sample Financial Terms'!$S8</f>
        <v>5</v>
      </c>
      <c r="H111" s="57">
        <f>'Sample Financial Terms'!$S8</f>
        <v>5</v>
      </c>
      <c r="I111" s="61"/>
      <c r="K111" s="57">
        <f>'Sample Financial Terms'!$S8</f>
        <v>5</v>
      </c>
      <c r="L111" s="57">
        <f>'Sample Financial Terms'!$S8</f>
        <v>5</v>
      </c>
      <c r="M111" s="57">
        <f>'Sample Financial Terms'!$S8</f>
        <v>5</v>
      </c>
      <c r="N111" s="57">
        <f>'Sample Financial Terms'!$S8</f>
        <v>5</v>
      </c>
      <c r="O111" s="61"/>
      <c r="Q111" s="57">
        <f>'Sample Financial Terms'!$S8</f>
        <v>5</v>
      </c>
      <c r="R111" s="57">
        <f>'Sample Financial Terms'!$S8</f>
        <v>5</v>
      </c>
      <c r="S111" s="61"/>
    </row>
    <row r="112" spans="1:21" x14ac:dyDescent="0.3">
      <c r="A112" s="125"/>
      <c r="B112" s="111"/>
      <c r="C112" s="123"/>
      <c r="D112" s="9" t="s">
        <v>24</v>
      </c>
      <c r="E112" s="56"/>
      <c r="F112" s="56"/>
      <c r="G112" s="56"/>
      <c r="H112" s="56"/>
      <c r="I112" s="56"/>
      <c r="K112" s="56"/>
      <c r="L112" s="56"/>
      <c r="M112" s="56"/>
      <c r="N112" s="56"/>
      <c r="O112" s="56"/>
      <c r="Q112" s="56"/>
      <c r="R112" s="56"/>
      <c r="S112" s="56"/>
      <c r="U112" s="56">
        <f>'Sample Financial Terms'!$T8</f>
        <v>9000000</v>
      </c>
    </row>
    <row r="113" spans="1:21" ht="28.8" x14ac:dyDescent="0.3">
      <c r="A113" s="125"/>
      <c r="B113" s="111"/>
      <c r="C113" s="123"/>
      <c r="D113" s="49" t="s">
        <v>64</v>
      </c>
      <c r="E113" s="51">
        <f>IF($U113=0,0,E110/$U110*$U113)</f>
        <v>1220501.2684616079</v>
      </c>
      <c r="F113" s="51">
        <f>IF($U113=0,0,F110/$U110*$U113)</f>
        <v>1220501.2684616079</v>
      </c>
      <c r="G113" s="51">
        <f>IF($U113=0,0,G110/$U110*$U113)</f>
        <v>944691.62815338676</v>
      </c>
      <c r="H113" s="51">
        <f>IF($U113=0,0,H110/$U110*$U113)</f>
        <v>0</v>
      </c>
      <c r="I113" s="42">
        <f>SUM(E113:H113)</f>
        <v>3385694.1650766023</v>
      </c>
      <c r="J113" s="10"/>
      <c r="K113" s="51">
        <f>IF($U113=0,0,K110/$U110*$U113)</f>
        <v>1220501.2684616079</v>
      </c>
      <c r="L113" s="51">
        <f>IF($U113=0,0,L110/$U110*$U113)</f>
        <v>1220501.2684616079</v>
      </c>
      <c r="M113" s="51">
        <f>IF($U113=0,0,M110/$U110*$U113)</f>
        <v>0</v>
      </c>
      <c r="N113" s="51">
        <f>IF($U113=0,0,N110/$U110*$U113)</f>
        <v>732300.76107696479</v>
      </c>
      <c r="O113" s="42">
        <f>SUM(K113:N113)</f>
        <v>3173303.2980001806</v>
      </c>
      <c r="P113" s="10"/>
      <c r="Q113" s="51">
        <f>IF($U113=0,0,Q110/$U110*$U113)</f>
        <v>1220501.2684616079</v>
      </c>
      <c r="R113" s="51">
        <f>IF($U113=0,0,R110/$U110*$U113)</f>
        <v>1220501.2684616079</v>
      </c>
      <c r="S113" s="42">
        <f>SUM(Q113:R113)</f>
        <v>2441002.5369232157</v>
      </c>
      <c r="T113" s="10"/>
      <c r="U113" s="42">
        <f>MIN(U110,IF(OR(U112="Unlimited",U112=""),10^18,U112))</f>
        <v>9000000</v>
      </c>
    </row>
    <row r="114" spans="1:21" ht="15" customHeight="1" x14ac:dyDescent="0.3">
      <c r="A114" s="124" t="s">
        <v>69</v>
      </c>
      <c r="B114" s="111"/>
      <c r="C114" s="122" t="s">
        <v>78</v>
      </c>
      <c r="I114" s="10"/>
      <c r="J114" s="10"/>
      <c r="O114" s="10"/>
      <c r="P114" s="10"/>
      <c r="S114" s="10"/>
      <c r="T114" s="10"/>
      <c r="U114" s="10"/>
    </row>
    <row r="115" spans="1:21" x14ac:dyDescent="0.3">
      <c r="A115" s="125"/>
      <c r="B115" s="111"/>
      <c r="C115" s="123"/>
      <c r="D115" s="9" t="s">
        <v>25</v>
      </c>
      <c r="E115" s="61">
        <f>'Sample Financial Terms'!$M9</f>
        <v>4</v>
      </c>
      <c r="F115" s="61">
        <f>'Sample Financial Terms'!$M9</f>
        <v>4</v>
      </c>
      <c r="G115" s="61">
        <f>'Sample Financial Terms'!$M9</f>
        <v>4</v>
      </c>
      <c r="H115" s="61">
        <f>'Sample Financial Terms'!$M9</f>
        <v>4</v>
      </c>
      <c r="I115" s="61"/>
      <c r="J115" s="10"/>
      <c r="K115" s="61">
        <f>'Sample Financial Terms'!$M9</f>
        <v>4</v>
      </c>
      <c r="L115" s="61">
        <f>'Sample Financial Terms'!$M9</f>
        <v>4</v>
      </c>
      <c r="M115" s="61">
        <f>'Sample Financial Terms'!$M9</f>
        <v>4</v>
      </c>
      <c r="N115" s="61">
        <f>'Sample Financial Terms'!$M9</f>
        <v>4</v>
      </c>
      <c r="O115" s="61"/>
      <c r="P115" s="10"/>
      <c r="Q115" s="61">
        <f>'Sample Financial Terms'!$M9</f>
        <v>4</v>
      </c>
      <c r="R115" s="61">
        <f>'Sample Financial Terms'!$M9</f>
        <v>4</v>
      </c>
      <c r="S115" s="61"/>
      <c r="T115" s="10"/>
      <c r="U115" s="10"/>
    </row>
    <row r="116" spans="1:21" x14ac:dyDescent="0.3">
      <c r="A116" s="125"/>
      <c r="B116" s="111"/>
      <c r="C116" s="123"/>
      <c r="D116" s="9" t="s">
        <v>14</v>
      </c>
      <c r="E116" s="58" t="str">
        <f>'Sample Financial Terms'!$N9</f>
        <v>Per Risk XS</v>
      </c>
      <c r="F116" s="58" t="str">
        <f>'Sample Financial Terms'!$N9</f>
        <v>Per Risk XS</v>
      </c>
      <c r="G116" s="58" t="str">
        <f>'Sample Financial Terms'!$N9</f>
        <v>Per Risk XS</v>
      </c>
      <c r="H116" s="58" t="str">
        <f>'Sample Financial Terms'!$N9</f>
        <v>Per Risk XS</v>
      </c>
      <c r="I116" s="61"/>
      <c r="J116" s="10"/>
      <c r="K116" s="58" t="str">
        <f>'Sample Financial Terms'!$N9</f>
        <v>Per Risk XS</v>
      </c>
      <c r="L116" s="58" t="str">
        <f>'Sample Financial Terms'!$N9</f>
        <v>Per Risk XS</v>
      </c>
      <c r="M116" s="58" t="str">
        <f>'Sample Financial Terms'!$N9</f>
        <v>Per Risk XS</v>
      </c>
      <c r="N116" s="58" t="str">
        <f>'Sample Financial Terms'!$N9</f>
        <v>Per Risk XS</v>
      </c>
      <c r="O116" s="61"/>
      <c r="P116" s="10"/>
      <c r="Q116" s="58" t="str">
        <f>'Sample Financial Terms'!$N9</f>
        <v>Per Risk XS</v>
      </c>
      <c r="R116" s="58" t="str">
        <f>'Sample Financial Terms'!$N9</f>
        <v>Per Risk XS</v>
      </c>
      <c r="S116" s="61"/>
      <c r="T116" s="10"/>
      <c r="U116" s="10"/>
    </row>
    <row r="117" spans="1:21" x14ac:dyDescent="0.3">
      <c r="A117" s="125"/>
      <c r="B117" s="111"/>
      <c r="C117" s="123"/>
      <c r="D117" s="9" t="s">
        <v>36</v>
      </c>
      <c r="E117" s="61">
        <f>'Sample Financial Terms'!$O9</f>
        <v>3</v>
      </c>
      <c r="F117" s="61">
        <f>'Sample Financial Terms'!$O9</f>
        <v>3</v>
      </c>
      <c r="G117" s="61">
        <f>'Sample Financial Terms'!$O9</f>
        <v>3</v>
      </c>
      <c r="H117" s="61">
        <f>'Sample Financial Terms'!$O9</f>
        <v>3</v>
      </c>
      <c r="I117" s="61"/>
      <c r="K117" s="61">
        <f>'Sample Financial Terms'!$O9</f>
        <v>3</v>
      </c>
      <c r="L117" s="61">
        <f>'Sample Financial Terms'!$O9</f>
        <v>3</v>
      </c>
      <c r="M117" s="61">
        <f>'Sample Financial Terms'!$O9</f>
        <v>3</v>
      </c>
      <c r="N117" s="61">
        <f>'Sample Financial Terms'!$O9</f>
        <v>3</v>
      </c>
      <c r="O117" s="61"/>
      <c r="Q117" s="61">
        <f>'Sample Financial Terms'!$O9</f>
        <v>3</v>
      </c>
      <c r="R117" s="61">
        <f>'Sample Financial Terms'!$O9</f>
        <v>3</v>
      </c>
      <c r="S117" s="61"/>
    </row>
    <row r="118" spans="1:21" x14ac:dyDescent="0.3">
      <c r="A118" s="125"/>
      <c r="B118" s="111"/>
      <c r="C118" s="123"/>
      <c r="D118" s="9" t="s">
        <v>22</v>
      </c>
      <c r="E118" s="56">
        <f>'Sample Financial Terms'!$P9</f>
        <v>5000000</v>
      </c>
      <c r="F118" s="56">
        <f>'Sample Financial Terms'!$P9</f>
        <v>5000000</v>
      </c>
      <c r="G118" s="56">
        <f>'Sample Financial Terms'!$P9</f>
        <v>5000000</v>
      </c>
      <c r="H118" s="56">
        <f>'Sample Financial Terms'!$P9</f>
        <v>5000000</v>
      </c>
      <c r="I118" s="61"/>
      <c r="K118" s="56">
        <f>'Sample Financial Terms'!$P9</f>
        <v>5000000</v>
      </c>
      <c r="L118" s="56">
        <f>'Sample Financial Terms'!$P9</f>
        <v>5000000</v>
      </c>
      <c r="M118" s="56">
        <f>'Sample Financial Terms'!$P9</f>
        <v>5000000</v>
      </c>
      <c r="N118" s="56">
        <f>'Sample Financial Terms'!$P9</f>
        <v>5000000</v>
      </c>
      <c r="O118" s="61"/>
      <c r="Q118" s="56">
        <f>'Sample Financial Terms'!$P9</f>
        <v>5000000</v>
      </c>
      <c r="R118" s="56">
        <f>'Sample Financial Terms'!$P9</f>
        <v>5000000</v>
      </c>
      <c r="S118" s="61"/>
    </row>
    <row r="119" spans="1:21" x14ac:dyDescent="0.3">
      <c r="A119" s="125"/>
      <c r="B119" s="111"/>
      <c r="C119" s="123"/>
      <c r="D119" s="48" t="s">
        <v>61</v>
      </c>
      <c r="E119" s="43">
        <f>MAX(0,E$87-E118)</f>
        <v>2211351.8108529747</v>
      </c>
      <c r="F119" s="43">
        <f>MAX(0,F$87-F118)</f>
        <v>2211351.8108529747</v>
      </c>
      <c r="G119" s="43">
        <f>MAX(0,G$87-G118)</f>
        <v>0</v>
      </c>
      <c r="H119" s="43">
        <f>MAX(0,H$87-H118)</f>
        <v>0</v>
      </c>
      <c r="I119" s="10"/>
      <c r="K119" s="43">
        <f>MAX(0,K$87-K118)</f>
        <v>5387999.9999999963</v>
      </c>
      <c r="L119" s="43">
        <f>MAX(0,L$87-L118)</f>
        <v>3100000</v>
      </c>
      <c r="M119" s="43">
        <f>MAX(0,M$87-M118)</f>
        <v>0</v>
      </c>
      <c r="N119" s="43">
        <f>MAX(0,N$87-N118)</f>
        <v>0</v>
      </c>
      <c r="O119" s="10"/>
      <c r="Q119" s="43">
        <f>MAX(0,Q$87-Q118)</f>
        <v>4899999.9999999963</v>
      </c>
      <c r="R119" s="43">
        <f>MAX(0,R$87-R118)</f>
        <v>4900000</v>
      </c>
      <c r="S119" s="10"/>
    </row>
    <row r="120" spans="1:21" x14ac:dyDescent="0.3">
      <c r="A120" s="125"/>
      <c r="B120" s="111"/>
      <c r="C120" s="123"/>
      <c r="D120" s="9" t="s">
        <v>21</v>
      </c>
      <c r="E120" s="56">
        <f>'Sample Financial Terms'!$Q9</f>
        <v>5000000</v>
      </c>
      <c r="F120" s="56">
        <f>'Sample Financial Terms'!$Q9</f>
        <v>5000000</v>
      </c>
      <c r="G120" s="56">
        <f>'Sample Financial Terms'!$Q9</f>
        <v>5000000</v>
      </c>
      <c r="H120" s="56">
        <f>'Sample Financial Terms'!$Q9</f>
        <v>5000000</v>
      </c>
      <c r="I120" s="61"/>
      <c r="K120" s="56">
        <f>'Sample Financial Terms'!$Q9</f>
        <v>5000000</v>
      </c>
      <c r="L120" s="56">
        <f>'Sample Financial Terms'!$Q9</f>
        <v>5000000</v>
      </c>
      <c r="M120" s="56">
        <f>'Sample Financial Terms'!$Q9</f>
        <v>5000000</v>
      </c>
      <c r="N120" s="56">
        <f>'Sample Financial Terms'!$Q9</f>
        <v>5000000</v>
      </c>
      <c r="O120" s="61"/>
      <c r="Q120" s="56">
        <f>'Sample Financial Terms'!$Q9</f>
        <v>5000000</v>
      </c>
      <c r="R120" s="56">
        <f>'Sample Financial Terms'!$Q9</f>
        <v>5000000</v>
      </c>
      <c r="S120" s="61"/>
    </row>
    <row r="121" spans="1:21" x14ac:dyDescent="0.3">
      <c r="A121" s="125"/>
      <c r="B121" s="111"/>
      <c r="C121" s="123"/>
      <c r="D121" s="48" t="s">
        <v>62</v>
      </c>
      <c r="E121" s="43">
        <f t="shared" ref="E121" si="157">IF(E120="Unlimited",E119,MIN(E120,E119))</f>
        <v>2211351.8108529747</v>
      </c>
      <c r="F121" s="43">
        <f t="shared" ref="F121" si="158">IF(F120="Unlimited",F119,MIN(F120,F119))</f>
        <v>2211351.8108529747</v>
      </c>
      <c r="G121" s="43">
        <f t="shared" ref="G121" si="159">IF(G120="Unlimited",G119,MIN(G120,G119))</f>
        <v>0</v>
      </c>
      <c r="H121" s="43">
        <f t="shared" ref="H121" si="160">IF(H120="Unlimited",H119,MIN(H120,H119))</f>
        <v>0</v>
      </c>
      <c r="I121" s="10"/>
      <c r="K121" s="43">
        <f t="shared" ref="K121" si="161">IF(K120="Unlimited",K119,MIN(K120,K119))</f>
        <v>5000000</v>
      </c>
      <c r="L121" s="43">
        <f t="shared" ref="L121" si="162">IF(L120="Unlimited",L119,MIN(L120,L119))</f>
        <v>3100000</v>
      </c>
      <c r="M121" s="43">
        <f t="shared" ref="M121" si="163">IF(M120="Unlimited",M119,MIN(M120,M119))</f>
        <v>0</v>
      </c>
      <c r="N121" s="43">
        <f t="shared" ref="N121" si="164">IF(N120="Unlimited",N119,MIN(N120,N119))</f>
        <v>0</v>
      </c>
      <c r="O121" s="10"/>
      <c r="Q121" s="43">
        <f t="shared" ref="Q121" si="165">IF(Q120="Unlimited",Q119,MIN(Q120,Q119))</f>
        <v>4899999.9999999963</v>
      </c>
      <c r="R121" s="43">
        <f t="shared" ref="R121" si="166">IF(R120="Unlimited",R119,MIN(R120,R119))</f>
        <v>4900000</v>
      </c>
      <c r="S121" s="10"/>
    </row>
    <row r="122" spans="1:21" x14ac:dyDescent="0.3">
      <c r="A122" s="125"/>
      <c r="B122" s="111"/>
      <c r="C122" s="123"/>
      <c r="D122" s="9" t="s">
        <v>23</v>
      </c>
      <c r="E122" s="59">
        <f>'Sample Financial Terms'!$R9</f>
        <v>1</v>
      </c>
      <c r="F122" s="59">
        <f>'Sample Financial Terms'!$R9</f>
        <v>1</v>
      </c>
      <c r="G122" s="59">
        <f>'Sample Financial Terms'!$R9</f>
        <v>1</v>
      </c>
      <c r="H122" s="59">
        <f>'Sample Financial Terms'!$R9</f>
        <v>1</v>
      </c>
      <c r="I122" s="61"/>
      <c r="K122" s="59">
        <f>'Sample Financial Terms'!$R9</f>
        <v>1</v>
      </c>
      <c r="L122" s="59">
        <f>'Sample Financial Terms'!$R9</f>
        <v>1</v>
      </c>
      <c r="M122" s="59">
        <f>'Sample Financial Terms'!$R9</f>
        <v>1</v>
      </c>
      <c r="N122" s="59">
        <f>'Sample Financial Terms'!$R9</f>
        <v>1</v>
      </c>
      <c r="O122" s="61"/>
      <c r="Q122" s="59">
        <f>'Sample Financial Terms'!$R9</f>
        <v>1</v>
      </c>
      <c r="R122" s="59">
        <f>'Sample Financial Terms'!$R9</f>
        <v>1</v>
      </c>
      <c r="S122" s="61"/>
    </row>
    <row r="123" spans="1:21" x14ac:dyDescent="0.3">
      <c r="A123" s="125"/>
      <c r="B123" s="111"/>
      <c r="C123" s="123"/>
      <c r="D123" s="48" t="s">
        <v>63</v>
      </c>
      <c r="E123" s="43">
        <f>E121*E122</f>
        <v>2211351.8108529747</v>
      </c>
      <c r="F123" s="43">
        <f>F121*F122</f>
        <v>2211351.8108529747</v>
      </c>
      <c r="G123" s="43">
        <f>G121*G122</f>
        <v>0</v>
      </c>
      <c r="H123" s="43">
        <f>H121*H122</f>
        <v>0</v>
      </c>
      <c r="I123" s="43">
        <f t="shared" ref="I123" si="167">SUM(E123:H123)</f>
        <v>4422703.6217059493</v>
      </c>
      <c r="K123" s="43">
        <f>K121*K122</f>
        <v>5000000</v>
      </c>
      <c r="L123" s="43">
        <f>L121*L122</f>
        <v>3100000</v>
      </c>
      <c r="M123" s="43">
        <f>M121*M122</f>
        <v>0</v>
      </c>
      <c r="N123" s="43">
        <f>N121*N122</f>
        <v>0</v>
      </c>
      <c r="O123" s="43">
        <f t="shared" ref="O123" si="168">SUM(K123:N123)</f>
        <v>8100000</v>
      </c>
      <c r="Q123" s="43">
        <f>Q121*Q122</f>
        <v>4899999.9999999963</v>
      </c>
      <c r="R123" s="43">
        <f>R121*R122</f>
        <v>4900000</v>
      </c>
      <c r="S123" s="43">
        <f>SUM(Q123:R123)</f>
        <v>9799999.9999999963</v>
      </c>
      <c r="U123" s="44">
        <f t="shared" ref="U123" si="169">I123+O123+S123</f>
        <v>22322703.621705946</v>
      </c>
    </row>
    <row r="124" spans="1:21" x14ac:dyDescent="0.3">
      <c r="A124" s="125"/>
      <c r="B124" s="111"/>
      <c r="C124" s="123"/>
      <c r="D124" s="9" t="s">
        <v>20</v>
      </c>
      <c r="E124" s="57">
        <f>'Sample Financial Terms'!$S9</f>
        <v>2</v>
      </c>
      <c r="F124" s="57">
        <f>'Sample Financial Terms'!$S9</f>
        <v>2</v>
      </c>
      <c r="G124" s="57">
        <f>'Sample Financial Terms'!$S9</f>
        <v>2</v>
      </c>
      <c r="H124" s="57">
        <f>'Sample Financial Terms'!$S9</f>
        <v>2</v>
      </c>
      <c r="I124" s="61"/>
      <c r="K124" s="57">
        <f>'Sample Financial Terms'!$S9</f>
        <v>2</v>
      </c>
      <c r="L124" s="57">
        <f>'Sample Financial Terms'!$S9</f>
        <v>2</v>
      </c>
      <c r="M124" s="57">
        <f>'Sample Financial Terms'!$S9</f>
        <v>2</v>
      </c>
      <c r="N124" s="57">
        <f>'Sample Financial Terms'!$S9</f>
        <v>2</v>
      </c>
      <c r="O124" s="61"/>
      <c r="Q124" s="57">
        <f>'Sample Financial Terms'!$S9</f>
        <v>2</v>
      </c>
      <c r="R124" s="57">
        <f>'Sample Financial Terms'!$S9</f>
        <v>2</v>
      </c>
      <c r="S124" s="61"/>
    </row>
    <row r="125" spans="1:21" x14ac:dyDescent="0.3">
      <c r="A125" s="125"/>
      <c r="B125" s="111"/>
      <c r="C125" s="123"/>
      <c r="D125" s="9" t="s">
        <v>24</v>
      </c>
      <c r="E125" s="56"/>
      <c r="F125" s="56"/>
      <c r="G125" s="56"/>
      <c r="H125" s="56"/>
      <c r="I125" s="56"/>
      <c r="K125" s="56"/>
      <c r="L125" s="56"/>
      <c r="M125" s="56"/>
      <c r="N125" s="56"/>
      <c r="O125" s="56"/>
      <c r="Q125" s="56"/>
      <c r="R125" s="56"/>
      <c r="S125" s="56"/>
      <c r="U125" s="56">
        <f>'Sample Financial Terms'!$T9</f>
        <v>15000000</v>
      </c>
    </row>
    <row r="126" spans="1:21" ht="28.8" x14ac:dyDescent="0.3">
      <c r="A126" s="125"/>
      <c r="B126" s="111"/>
      <c r="C126" s="123"/>
      <c r="D126" s="49" t="s">
        <v>64</v>
      </c>
      <c r="E126" s="51">
        <f>IF($U126=0,0,E123/$U123*$U126)</f>
        <v>1485943.5364514184</v>
      </c>
      <c r="F126" s="51">
        <f>IF($U126=0,0,F123/$U123*$U126)</f>
        <v>1485943.5364514184</v>
      </c>
      <c r="G126" s="51">
        <f>IF($U126=0,0,G123/$U123*$U126)</f>
        <v>0</v>
      </c>
      <c r="H126" s="51">
        <f>IF($U126=0,0,H123/$U123*$U126)</f>
        <v>0</v>
      </c>
      <c r="I126" s="42">
        <f>SUM(E126:H126)</f>
        <v>2971887.0729028368</v>
      </c>
      <c r="J126" s="10"/>
      <c r="K126" s="51">
        <f>IF($U126=0,0,K123/$U123*$U126)</f>
        <v>3359808.0801947392</v>
      </c>
      <c r="L126" s="51">
        <f>IF($U126=0,0,L123/$U123*$U126)</f>
        <v>2083081.0097207383</v>
      </c>
      <c r="M126" s="51">
        <f>IF($U126=0,0,M123/$U123*$U126)</f>
        <v>0</v>
      </c>
      <c r="N126" s="51">
        <f>IF($U126=0,0,N123/$U123*$U126)</f>
        <v>0</v>
      </c>
      <c r="O126" s="42">
        <f>SUM(K126:N126)</f>
        <v>5442889.0899154777</v>
      </c>
      <c r="P126" s="10"/>
      <c r="Q126" s="51">
        <f>IF($U126=0,0,Q123/$U123*$U126)</f>
        <v>3292611.9185908418</v>
      </c>
      <c r="R126" s="51">
        <f>IF($U126=0,0,R123/$U123*$U126)</f>
        <v>3292611.9185908441</v>
      </c>
      <c r="S126" s="42">
        <f>SUM(Q126:R126)</f>
        <v>6585223.8371816855</v>
      </c>
      <c r="T126" s="10"/>
      <c r="U126" s="42">
        <f>MIN(U123,IF(OR(U125="Unlimited",U125=""),10^18,U125))</f>
        <v>15000000</v>
      </c>
    </row>
    <row r="127" spans="1:21" x14ac:dyDescent="0.3">
      <c r="A127" s="125"/>
      <c r="B127" s="111"/>
      <c r="C127" s="122" t="s">
        <v>79</v>
      </c>
      <c r="I127" s="10"/>
      <c r="J127" s="10"/>
      <c r="O127" s="10"/>
      <c r="P127" s="10"/>
      <c r="S127" s="10"/>
      <c r="T127" s="10"/>
      <c r="U127" s="10"/>
    </row>
    <row r="128" spans="1:21" x14ac:dyDescent="0.3">
      <c r="A128" s="125"/>
      <c r="B128" s="111"/>
      <c r="C128" s="123"/>
      <c r="D128" s="9" t="s">
        <v>25</v>
      </c>
      <c r="E128" s="61">
        <f>'Sample Financial Terms'!$M10</f>
        <v>4</v>
      </c>
      <c r="F128" s="61">
        <f>'Sample Financial Terms'!$M10</f>
        <v>4</v>
      </c>
      <c r="G128" s="61">
        <f>'Sample Financial Terms'!$M10</f>
        <v>4</v>
      </c>
      <c r="H128" s="61">
        <f>'Sample Financial Terms'!$M10</f>
        <v>4</v>
      </c>
      <c r="I128" s="61"/>
      <c r="J128" s="10"/>
      <c r="K128" s="61">
        <f>'Sample Financial Terms'!$M10</f>
        <v>4</v>
      </c>
      <c r="L128" s="61">
        <f>'Sample Financial Terms'!$M10</f>
        <v>4</v>
      </c>
      <c r="M128" s="61">
        <f>'Sample Financial Terms'!$M10</f>
        <v>4</v>
      </c>
      <c r="N128" s="61">
        <f>'Sample Financial Terms'!$M10</f>
        <v>4</v>
      </c>
      <c r="O128" s="61"/>
      <c r="P128" s="10"/>
      <c r="Q128" s="61">
        <f>'Sample Financial Terms'!$M10</f>
        <v>4</v>
      </c>
      <c r="R128" s="61">
        <f>'Sample Financial Terms'!$M10</f>
        <v>4</v>
      </c>
      <c r="S128" s="61"/>
      <c r="T128" s="10"/>
      <c r="U128" s="10"/>
    </row>
    <row r="129" spans="1:21" x14ac:dyDescent="0.3">
      <c r="A129" s="125"/>
      <c r="B129" s="111"/>
      <c r="C129" s="123"/>
      <c r="D129" s="9" t="s">
        <v>14</v>
      </c>
      <c r="E129" s="58" t="str">
        <f>'Sample Financial Terms'!$N10</f>
        <v>Per Risk XS</v>
      </c>
      <c r="F129" s="58" t="str">
        <f>'Sample Financial Terms'!$N10</f>
        <v>Per Risk XS</v>
      </c>
      <c r="G129" s="58" t="str">
        <f>'Sample Financial Terms'!$N10</f>
        <v>Per Risk XS</v>
      </c>
      <c r="H129" s="58" t="str">
        <f>'Sample Financial Terms'!$N10</f>
        <v>Per Risk XS</v>
      </c>
      <c r="I129" s="61"/>
      <c r="J129" s="10"/>
      <c r="K129" s="58" t="str">
        <f>'Sample Financial Terms'!$N10</f>
        <v>Per Risk XS</v>
      </c>
      <c r="L129" s="58" t="str">
        <f>'Sample Financial Terms'!$N10</f>
        <v>Per Risk XS</v>
      </c>
      <c r="M129" s="58" t="str">
        <f>'Sample Financial Terms'!$N10</f>
        <v>Per Risk XS</v>
      </c>
      <c r="N129" s="58" t="str">
        <f>'Sample Financial Terms'!$N10</f>
        <v>Per Risk XS</v>
      </c>
      <c r="O129" s="61"/>
      <c r="P129" s="10"/>
      <c r="Q129" s="58" t="str">
        <f>'Sample Financial Terms'!$N10</f>
        <v>Per Risk XS</v>
      </c>
      <c r="R129" s="58" t="str">
        <f>'Sample Financial Terms'!$N10</f>
        <v>Per Risk XS</v>
      </c>
      <c r="S129" s="61"/>
      <c r="T129" s="10"/>
      <c r="U129" s="10"/>
    </row>
    <row r="130" spans="1:21" x14ac:dyDescent="0.3">
      <c r="A130" s="125"/>
      <c r="B130" s="111"/>
      <c r="C130" s="123"/>
      <c r="D130" s="9" t="s">
        <v>36</v>
      </c>
      <c r="E130" s="61">
        <f>'Sample Financial Terms'!$O10</f>
        <v>4</v>
      </c>
      <c r="F130" s="61">
        <f>'Sample Financial Terms'!$O10</f>
        <v>4</v>
      </c>
      <c r="G130" s="61">
        <f>'Sample Financial Terms'!$O10</f>
        <v>4</v>
      </c>
      <c r="H130" s="61">
        <f>'Sample Financial Terms'!$O10</f>
        <v>4</v>
      </c>
      <c r="I130" s="61"/>
      <c r="K130" s="61">
        <f>'Sample Financial Terms'!$O10</f>
        <v>4</v>
      </c>
      <c r="L130" s="61">
        <f>'Sample Financial Terms'!$O10</f>
        <v>4</v>
      </c>
      <c r="M130" s="61">
        <f>'Sample Financial Terms'!$O10</f>
        <v>4</v>
      </c>
      <c r="N130" s="61">
        <f>'Sample Financial Terms'!$O10</f>
        <v>4</v>
      </c>
      <c r="O130" s="61"/>
      <c r="Q130" s="61">
        <f>'Sample Financial Terms'!$O10</f>
        <v>4</v>
      </c>
      <c r="R130" s="61">
        <f>'Sample Financial Terms'!$O10</f>
        <v>4</v>
      </c>
      <c r="S130" s="61"/>
    </row>
    <row r="131" spans="1:21" x14ac:dyDescent="0.3">
      <c r="A131" s="125"/>
      <c r="B131" s="111"/>
      <c r="C131" s="123"/>
      <c r="D131" s="9" t="s">
        <v>22</v>
      </c>
      <c r="E131" s="56">
        <f>'Sample Financial Terms'!$P10</f>
        <v>10000000</v>
      </c>
      <c r="F131" s="56">
        <f>'Sample Financial Terms'!$P10</f>
        <v>10000000</v>
      </c>
      <c r="G131" s="56">
        <f>'Sample Financial Terms'!$P10</f>
        <v>10000000</v>
      </c>
      <c r="H131" s="56">
        <f>'Sample Financial Terms'!$P10</f>
        <v>10000000</v>
      </c>
      <c r="I131" s="61"/>
      <c r="K131" s="56">
        <f>'Sample Financial Terms'!$P10</f>
        <v>10000000</v>
      </c>
      <c r="L131" s="56">
        <f>'Sample Financial Terms'!$P10</f>
        <v>10000000</v>
      </c>
      <c r="M131" s="56">
        <f>'Sample Financial Terms'!$P10</f>
        <v>10000000</v>
      </c>
      <c r="N131" s="56">
        <f>'Sample Financial Terms'!$P10</f>
        <v>10000000</v>
      </c>
      <c r="O131" s="61"/>
      <c r="Q131" s="56">
        <f>'Sample Financial Terms'!$P10</f>
        <v>10000000</v>
      </c>
      <c r="R131" s="56">
        <f>'Sample Financial Terms'!$P10</f>
        <v>10000000</v>
      </c>
      <c r="S131" s="61"/>
    </row>
    <row r="132" spans="1:21" x14ac:dyDescent="0.3">
      <c r="A132" s="125"/>
      <c r="B132" s="111"/>
      <c r="C132" s="123"/>
      <c r="D132" s="48" t="s">
        <v>61</v>
      </c>
      <c r="E132" s="43">
        <f>MAX(0,E$87-E131)</f>
        <v>0</v>
      </c>
      <c r="F132" s="43">
        <f>MAX(0,F$87-F131)</f>
        <v>0</v>
      </c>
      <c r="G132" s="43">
        <f>MAX(0,G$87-G131)</f>
        <v>0</v>
      </c>
      <c r="H132" s="43">
        <f>MAX(0,H$87-H131)</f>
        <v>0</v>
      </c>
      <c r="I132" s="10"/>
      <c r="K132" s="43">
        <f>MAX(0,K$87-K131)</f>
        <v>387999.99999999627</v>
      </c>
      <c r="L132" s="43">
        <f>MAX(0,L$87-L131)</f>
        <v>0</v>
      </c>
      <c r="M132" s="43">
        <f>MAX(0,M$87-M131)</f>
        <v>0</v>
      </c>
      <c r="N132" s="43">
        <f>MAX(0,N$87-N131)</f>
        <v>0</v>
      </c>
      <c r="O132" s="10"/>
      <c r="Q132" s="43">
        <f>MAX(0,Q$87-Q131)</f>
        <v>0</v>
      </c>
      <c r="R132" s="43">
        <f>MAX(0,R$87-R131)</f>
        <v>0</v>
      </c>
      <c r="S132" s="10"/>
    </row>
    <row r="133" spans="1:21" x14ac:dyDescent="0.3">
      <c r="A133" s="125"/>
      <c r="B133" s="111"/>
      <c r="C133" s="123"/>
      <c r="D133" s="9" t="s">
        <v>21</v>
      </c>
      <c r="E133" s="56">
        <f>'Sample Financial Terms'!$Q10</f>
        <v>10000000</v>
      </c>
      <c r="F133" s="56">
        <f>'Sample Financial Terms'!$Q10</f>
        <v>10000000</v>
      </c>
      <c r="G133" s="56">
        <f>'Sample Financial Terms'!$Q10</f>
        <v>10000000</v>
      </c>
      <c r="H133" s="56">
        <f>'Sample Financial Terms'!$Q10</f>
        <v>10000000</v>
      </c>
      <c r="I133" s="61"/>
      <c r="K133" s="56">
        <f>'Sample Financial Terms'!$Q10</f>
        <v>10000000</v>
      </c>
      <c r="L133" s="56">
        <f>'Sample Financial Terms'!$Q10</f>
        <v>10000000</v>
      </c>
      <c r="M133" s="56">
        <f>'Sample Financial Terms'!$Q10</f>
        <v>10000000</v>
      </c>
      <c r="N133" s="56">
        <f>'Sample Financial Terms'!$Q10</f>
        <v>10000000</v>
      </c>
      <c r="O133" s="61"/>
      <c r="Q133" s="56">
        <f>'Sample Financial Terms'!$Q10</f>
        <v>10000000</v>
      </c>
      <c r="R133" s="56">
        <f>'Sample Financial Terms'!$Q10</f>
        <v>10000000</v>
      </c>
      <c r="S133" s="61"/>
    </row>
    <row r="134" spans="1:21" x14ac:dyDescent="0.3">
      <c r="A134" s="125"/>
      <c r="B134" s="111"/>
      <c r="C134" s="123"/>
      <c r="D134" s="48" t="s">
        <v>62</v>
      </c>
      <c r="E134" s="43">
        <f t="shared" ref="E134" si="170">IF(E133="Unlimited",E132,MIN(E133,E132))</f>
        <v>0</v>
      </c>
      <c r="F134" s="43">
        <f t="shared" ref="F134" si="171">IF(F133="Unlimited",F132,MIN(F133,F132))</f>
        <v>0</v>
      </c>
      <c r="G134" s="43">
        <f t="shared" ref="G134" si="172">IF(G133="Unlimited",G132,MIN(G133,G132))</f>
        <v>0</v>
      </c>
      <c r="H134" s="43">
        <f t="shared" ref="H134" si="173">IF(H133="Unlimited",H132,MIN(H133,H132))</f>
        <v>0</v>
      </c>
      <c r="I134" s="10"/>
      <c r="K134" s="43">
        <f t="shared" ref="K134" si="174">IF(K133="Unlimited",K132,MIN(K133,K132))</f>
        <v>387999.99999999627</v>
      </c>
      <c r="L134" s="43">
        <f t="shared" ref="L134" si="175">IF(L133="Unlimited",L132,MIN(L133,L132))</f>
        <v>0</v>
      </c>
      <c r="M134" s="43">
        <f t="shared" ref="M134" si="176">IF(M133="Unlimited",M132,MIN(M133,M132))</f>
        <v>0</v>
      </c>
      <c r="N134" s="43">
        <f t="shared" ref="N134" si="177">IF(N133="Unlimited",N132,MIN(N133,N132))</f>
        <v>0</v>
      </c>
      <c r="O134" s="10"/>
      <c r="Q134" s="43">
        <f t="shared" ref="Q134" si="178">IF(Q133="Unlimited",Q132,MIN(Q133,Q132))</f>
        <v>0</v>
      </c>
      <c r="R134" s="43">
        <f t="shared" ref="R134" si="179">IF(R133="Unlimited",R132,MIN(R133,R132))</f>
        <v>0</v>
      </c>
      <c r="S134" s="10"/>
    </row>
    <row r="135" spans="1:21" x14ac:dyDescent="0.3">
      <c r="A135" s="125"/>
      <c r="B135" s="111"/>
      <c r="C135" s="123"/>
      <c r="D135" s="9" t="s">
        <v>23</v>
      </c>
      <c r="E135" s="59">
        <f>'Sample Financial Terms'!$R10</f>
        <v>1</v>
      </c>
      <c r="F135" s="59">
        <f>'Sample Financial Terms'!$R10</f>
        <v>1</v>
      </c>
      <c r="G135" s="59">
        <f>'Sample Financial Terms'!$R10</f>
        <v>1</v>
      </c>
      <c r="H135" s="59">
        <f>'Sample Financial Terms'!$R10</f>
        <v>1</v>
      </c>
      <c r="I135" s="61"/>
      <c r="K135" s="59">
        <f>'Sample Financial Terms'!$R10</f>
        <v>1</v>
      </c>
      <c r="L135" s="59">
        <f>'Sample Financial Terms'!$R10</f>
        <v>1</v>
      </c>
      <c r="M135" s="59">
        <f>'Sample Financial Terms'!$R10</f>
        <v>1</v>
      </c>
      <c r="N135" s="59">
        <f>'Sample Financial Terms'!$R10</f>
        <v>1</v>
      </c>
      <c r="O135" s="61"/>
      <c r="Q135" s="59">
        <f>'Sample Financial Terms'!$R10</f>
        <v>1</v>
      </c>
      <c r="R135" s="59">
        <f>'Sample Financial Terms'!$R10</f>
        <v>1</v>
      </c>
      <c r="S135" s="61"/>
    </row>
    <row r="136" spans="1:21" x14ac:dyDescent="0.3">
      <c r="A136" s="125"/>
      <c r="B136" s="111"/>
      <c r="C136" s="123"/>
      <c r="D136" s="48" t="s">
        <v>63</v>
      </c>
      <c r="E136" s="43">
        <f>E134*E135</f>
        <v>0</v>
      </c>
      <c r="F136" s="43">
        <f>F134*F135</f>
        <v>0</v>
      </c>
      <c r="G136" s="43">
        <f>G134*G135</f>
        <v>0</v>
      </c>
      <c r="H136" s="43">
        <f>H134*H135</f>
        <v>0</v>
      </c>
      <c r="I136" s="43">
        <f t="shared" ref="I136" si="180">SUM(E136:H136)</f>
        <v>0</v>
      </c>
      <c r="K136" s="43">
        <f>K134*K135</f>
        <v>387999.99999999627</v>
      </c>
      <c r="L136" s="43">
        <f>L134*L135</f>
        <v>0</v>
      </c>
      <c r="M136" s="43">
        <f>M134*M135</f>
        <v>0</v>
      </c>
      <c r="N136" s="43">
        <f>N134*N135</f>
        <v>0</v>
      </c>
      <c r="O136" s="43">
        <f t="shared" ref="O136" si="181">SUM(K136:N136)</f>
        <v>387999.99999999627</v>
      </c>
      <c r="Q136" s="43">
        <f>Q134*Q135</f>
        <v>0</v>
      </c>
      <c r="R136" s="43">
        <f>R134*R135</f>
        <v>0</v>
      </c>
      <c r="S136" s="43">
        <f>SUM(Q136:R136)</f>
        <v>0</v>
      </c>
      <c r="U136" s="44">
        <f t="shared" ref="U136" si="182">I136+O136+S136</f>
        <v>387999.99999999627</v>
      </c>
    </row>
    <row r="137" spans="1:21" x14ac:dyDescent="0.3">
      <c r="A137" s="125"/>
      <c r="B137" s="111"/>
      <c r="C137" s="123"/>
      <c r="D137" s="9" t="s">
        <v>20</v>
      </c>
      <c r="E137" s="57">
        <f>'Sample Financial Terms'!$S10</f>
        <v>1</v>
      </c>
      <c r="F137" s="57">
        <f>'Sample Financial Terms'!$S10</f>
        <v>1</v>
      </c>
      <c r="G137" s="57">
        <f>'Sample Financial Terms'!$S10</f>
        <v>1</v>
      </c>
      <c r="H137" s="57">
        <f>'Sample Financial Terms'!$S10</f>
        <v>1</v>
      </c>
      <c r="I137" s="61"/>
      <c r="K137" s="57">
        <f>'Sample Financial Terms'!$S10</f>
        <v>1</v>
      </c>
      <c r="L137" s="57">
        <f>'Sample Financial Terms'!$S10</f>
        <v>1</v>
      </c>
      <c r="M137" s="57">
        <f>'Sample Financial Terms'!$S10</f>
        <v>1</v>
      </c>
      <c r="N137" s="57">
        <f>'Sample Financial Terms'!$S10</f>
        <v>1</v>
      </c>
      <c r="O137" s="61"/>
      <c r="Q137" s="57">
        <f>'Sample Financial Terms'!$S10</f>
        <v>1</v>
      </c>
      <c r="R137" s="57">
        <f>'Sample Financial Terms'!$S10</f>
        <v>1</v>
      </c>
      <c r="S137" s="61"/>
    </row>
    <row r="138" spans="1:21" x14ac:dyDescent="0.3">
      <c r="A138" s="125"/>
      <c r="B138" s="111"/>
      <c r="C138" s="123"/>
      <c r="D138" s="9" t="s">
        <v>24</v>
      </c>
      <c r="E138" s="56"/>
      <c r="F138" s="56"/>
      <c r="G138" s="56"/>
      <c r="H138" s="56"/>
      <c r="I138" s="56"/>
      <c r="K138" s="56"/>
      <c r="L138" s="56"/>
      <c r="M138" s="56"/>
      <c r="N138" s="56"/>
      <c r="O138" s="56"/>
      <c r="Q138" s="56"/>
      <c r="R138" s="56"/>
      <c r="S138" s="56"/>
      <c r="U138" s="56">
        <f>'Sample Financial Terms'!$T10</f>
        <v>20000000</v>
      </c>
    </row>
    <row r="139" spans="1:21" ht="28.8" x14ac:dyDescent="0.3">
      <c r="A139" s="125"/>
      <c r="B139" s="111"/>
      <c r="C139" s="123"/>
      <c r="D139" s="49" t="s">
        <v>64</v>
      </c>
      <c r="E139" s="51">
        <f>IF($U139=0,0,E136/$U136*$U139)</f>
        <v>0</v>
      </c>
      <c r="F139" s="51">
        <f>IF($U139=0,0,F136/$U136*$U139)</f>
        <v>0</v>
      </c>
      <c r="G139" s="51">
        <f>IF($U139=0,0,G136/$U136*$U139)</f>
        <v>0</v>
      </c>
      <c r="H139" s="51">
        <f>IF($U139=0,0,H136/$U136*$U139)</f>
        <v>0</v>
      </c>
      <c r="I139" s="42">
        <f>SUM(E139:H139)</f>
        <v>0</v>
      </c>
      <c r="J139" s="10"/>
      <c r="K139" s="51">
        <f>IF($U139=0,0,K136/$U136*$U139)</f>
        <v>387999.99999999627</v>
      </c>
      <c r="L139" s="51">
        <f>IF($U139=0,0,L136/$U136*$U139)</f>
        <v>0</v>
      </c>
      <c r="M139" s="51">
        <f>IF($U139=0,0,M136/$U136*$U139)</f>
        <v>0</v>
      </c>
      <c r="N139" s="51">
        <f>IF($U139=0,0,N136/$U136*$U139)</f>
        <v>0</v>
      </c>
      <c r="O139" s="42">
        <f>SUM(K139:N139)</f>
        <v>387999.99999999627</v>
      </c>
      <c r="P139" s="10"/>
      <c r="Q139" s="51">
        <f>IF($U139=0,0,Q136/$U136*$U139)</f>
        <v>0</v>
      </c>
      <c r="R139" s="51">
        <f>IF($U139=0,0,R136/$U136*$U139)</f>
        <v>0</v>
      </c>
      <c r="S139" s="42">
        <f>SUM(Q139:R139)</f>
        <v>0</v>
      </c>
      <c r="T139" s="10"/>
      <c r="U139" s="42">
        <f>MIN(U136,IF(OR(U138="Unlimited",U138=""),10^18,U138))</f>
        <v>387999.99999999627</v>
      </c>
    </row>
    <row r="140" spans="1:21" x14ac:dyDescent="0.3">
      <c r="A140" s="125"/>
      <c r="B140" s="111"/>
      <c r="C140" s="121" t="s">
        <v>80</v>
      </c>
      <c r="I140" s="10"/>
      <c r="J140" s="10"/>
      <c r="O140" s="10"/>
      <c r="P140" s="10"/>
      <c r="S140" s="10"/>
      <c r="T140" s="10"/>
      <c r="U140" s="10"/>
    </row>
    <row r="141" spans="1:21" x14ac:dyDescent="0.3">
      <c r="A141" s="125"/>
      <c r="B141" s="111"/>
      <c r="C141" s="121"/>
      <c r="D141" s="9" t="s">
        <v>25</v>
      </c>
      <c r="E141" s="61">
        <f>'Sample Financial Terms'!$M11</f>
        <v>4</v>
      </c>
      <c r="F141" s="61">
        <f>'Sample Financial Terms'!$M11</f>
        <v>4</v>
      </c>
      <c r="G141" s="61">
        <f>'Sample Financial Terms'!$M11</f>
        <v>4</v>
      </c>
      <c r="H141" s="61">
        <f>'Sample Financial Terms'!$M11</f>
        <v>4</v>
      </c>
      <c r="I141" s="61"/>
      <c r="J141" s="10"/>
      <c r="K141" s="61">
        <f>'Sample Financial Terms'!$M11</f>
        <v>4</v>
      </c>
      <c r="L141" s="61">
        <f>'Sample Financial Terms'!$M11</f>
        <v>4</v>
      </c>
      <c r="M141" s="61">
        <f>'Sample Financial Terms'!$M11</f>
        <v>4</v>
      </c>
      <c r="N141" s="61">
        <f>'Sample Financial Terms'!$M11</f>
        <v>4</v>
      </c>
      <c r="O141" s="61"/>
      <c r="P141" s="10"/>
      <c r="Q141" s="61">
        <f>'Sample Financial Terms'!$M11</f>
        <v>4</v>
      </c>
      <c r="R141" s="61">
        <f>'Sample Financial Terms'!$M11</f>
        <v>4</v>
      </c>
      <c r="S141" s="61"/>
      <c r="T141" s="10"/>
      <c r="U141" s="10"/>
    </row>
    <row r="142" spans="1:21" x14ac:dyDescent="0.3">
      <c r="A142" s="125"/>
      <c r="B142" s="111"/>
      <c r="C142" s="121"/>
      <c r="D142" s="9" t="s">
        <v>14</v>
      </c>
      <c r="E142" s="58" t="str">
        <f>'Sample Financial Terms'!$N11</f>
        <v>Per Risk XS</v>
      </c>
      <c r="F142" s="58" t="str">
        <f>'Sample Financial Terms'!$N11</f>
        <v>Per Risk XS</v>
      </c>
      <c r="G142" s="58" t="str">
        <f>'Sample Financial Terms'!$N11</f>
        <v>Per Risk XS</v>
      </c>
      <c r="H142" s="58" t="str">
        <f>'Sample Financial Terms'!$N11</f>
        <v>Per Risk XS</v>
      </c>
      <c r="I142" s="61"/>
      <c r="J142" s="10"/>
      <c r="K142" s="58" t="str">
        <f>'Sample Financial Terms'!$N11</f>
        <v>Per Risk XS</v>
      </c>
      <c r="L142" s="58" t="str">
        <f>'Sample Financial Terms'!$N11</f>
        <v>Per Risk XS</v>
      </c>
      <c r="M142" s="58" t="str">
        <f>'Sample Financial Terms'!$N11</f>
        <v>Per Risk XS</v>
      </c>
      <c r="N142" s="58" t="str">
        <f>'Sample Financial Terms'!$N11</f>
        <v>Per Risk XS</v>
      </c>
      <c r="O142" s="61"/>
      <c r="P142" s="10"/>
      <c r="Q142" s="58" t="str">
        <f>'Sample Financial Terms'!$N11</f>
        <v>Per Risk XS</v>
      </c>
      <c r="R142" s="58" t="str">
        <f>'Sample Financial Terms'!$N11</f>
        <v>Per Risk XS</v>
      </c>
      <c r="S142" s="61"/>
      <c r="T142" s="10"/>
      <c r="U142" s="10"/>
    </row>
    <row r="143" spans="1:21" x14ac:dyDescent="0.3">
      <c r="A143" s="125"/>
      <c r="B143" s="111"/>
      <c r="C143" s="121"/>
      <c r="D143" s="9" t="s">
        <v>36</v>
      </c>
      <c r="E143" s="61">
        <f>'Sample Financial Terms'!$O11</f>
        <v>5</v>
      </c>
      <c r="F143" s="61">
        <f>'Sample Financial Terms'!$O11</f>
        <v>5</v>
      </c>
      <c r="G143" s="61">
        <f>'Sample Financial Terms'!$O11</f>
        <v>5</v>
      </c>
      <c r="H143" s="61">
        <f>'Sample Financial Terms'!$O11</f>
        <v>5</v>
      </c>
      <c r="I143" s="61"/>
      <c r="K143" s="61">
        <f>'Sample Financial Terms'!$O11</f>
        <v>5</v>
      </c>
      <c r="L143" s="61">
        <f>'Sample Financial Terms'!$O11</f>
        <v>5</v>
      </c>
      <c r="M143" s="61">
        <f>'Sample Financial Terms'!$O11</f>
        <v>5</v>
      </c>
      <c r="N143" s="61">
        <f>'Sample Financial Terms'!$O11</f>
        <v>5</v>
      </c>
      <c r="O143" s="61"/>
      <c r="Q143" s="61">
        <f>'Sample Financial Terms'!$O11</f>
        <v>5</v>
      </c>
      <c r="R143" s="61">
        <f>'Sample Financial Terms'!$O11</f>
        <v>5</v>
      </c>
      <c r="S143" s="61"/>
    </row>
    <row r="144" spans="1:21" x14ac:dyDescent="0.3">
      <c r="A144" s="125"/>
      <c r="B144" s="111"/>
      <c r="C144" s="121"/>
      <c r="D144" s="9" t="s">
        <v>22</v>
      </c>
      <c r="E144" s="56">
        <f>'Sample Financial Terms'!$P11</f>
        <v>20000000</v>
      </c>
      <c r="F144" s="56">
        <f>'Sample Financial Terms'!$P11</f>
        <v>20000000</v>
      </c>
      <c r="G144" s="56">
        <f>'Sample Financial Terms'!$P11</f>
        <v>20000000</v>
      </c>
      <c r="H144" s="56">
        <f>'Sample Financial Terms'!$P11</f>
        <v>20000000</v>
      </c>
      <c r="I144" s="61"/>
      <c r="K144" s="56">
        <f>'Sample Financial Terms'!$P11</f>
        <v>20000000</v>
      </c>
      <c r="L144" s="56">
        <f>'Sample Financial Terms'!$P11</f>
        <v>20000000</v>
      </c>
      <c r="M144" s="56">
        <f>'Sample Financial Terms'!$P11</f>
        <v>20000000</v>
      </c>
      <c r="N144" s="56">
        <f>'Sample Financial Terms'!$P11</f>
        <v>20000000</v>
      </c>
      <c r="O144" s="61"/>
      <c r="Q144" s="56">
        <f>'Sample Financial Terms'!$P11</f>
        <v>20000000</v>
      </c>
      <c r="R144" s="56">
        <f>'Sample Financial Terms'!$P11</f>
        <v>20000000</v>
      </c>
      <c r="S144" s="61"/>
    </row>
    <row r="145" spans="1:21" x14ac:dyDescent="0.3">
      <c r="A145" s="125"/>
      <c r="B145" s="111"/>
      <c r="C145" s="121"/>
      <c r="D145" s="48" t="s">
        <v>61</v>
      </c>
      <c r="E145" s="43">
        <f>MAX(0,E$87-E144)</f>
        <v>0</v>
      </c>
      <c r="F145" s="43">
        <f>MAX(0,F$87-F144)</f>
        <v>0</v>
      </c>
      <c r="G145" s="43">
        <f>MAX(0,G$87-G144)</f>
        <v>0</v>
      </c>
      <c r="H145" s="43">
        <f>MAX(0,H$87-H144)</f>
        <v>0</v>
      </c>
      <c r="I145" s="10"/>
      <c r="K145" s="43">
        <f>MAX(0,K$87-K144)</f>
        <v>0</v>
      </c>
      <c r="L145" s="43">
        <f>MAX(0,L$87-L144)</f>
        <v>0</v>
      </c>
      <c r="M145" s="43">
        <f>MAX(0,M$87-M144)</f>
        <v>0</v>
      </c>
      <c r="N145" s="43">
        <f>MAX(0,N$87-N144)</f>
        <v>0</v>
      </c>
      <c r="O145" s="10"/>
      <c r="Q145" s="43">
        <f>MAX(0,Q$87-Q144)</f>
        <v>0</v>
      </c>
      <c r="R145" s="43">
        <f>MAX(0,R$87-R144)</f>
        <v>0</v>
      </c>
      <c r="S145" s="10"/>
    </row>
    <row r="146" spans="1:21" x14ac:dyDescent="0.3">
      <c r="A146" s="125"/>
      <c r="B146" s="111"/>
      <c r="C146" s="121"/>
      <c r="D146" s="9" t="s">
        <v>21</v>
      </c>
      <c r="E146" s="56">
        <f>'Sample Financial Terms'!$Q11</f>
        <v>10000000</v>
      </c>
      <c r="F146" s="56">
        <f>'Sample Financial Terms'!$Q11</f>
        <v>10000000</v>
      </c>
      <c r="G146" s="56">
        <f>'Sample Financial Terms'!$Q11</f>
        <v>10000000</v>
      </c>
      <c r="H146" s="56">
        <f>'Sample Financial Terms'!$Q11</f>
        <v>10000000</v>
      </c>
      <c r="I146" s="61"/>
      <c r="K146" s="56">
        <f>'Sample Financial Terms'!$Q11</f>
        <v>10000000</v>
      </c>
      <c r="L146" s="56">
        <f>'Sample Financial Terms'!$Q11</f>
        <v>10000000</v>
      </c>
      <c r="M146" s="56">
        <f>'Sample Financial Terms'!$Q11</f>
        <v>10000000</v>
      </c>
      <c r="N146" s="56">
        <f>'Sample Financial Terms'!$Q11</f>
        <v>10000000</v>
      </c>
      <c r="O146" s="61"/>
      <c r="Q146" s="56">
        <f>'Sample Financial Terms'!$Q11</f>
        <v>10000000</v>
      </c>
      <c r="R146" s="56">
        <f>'Sample Financial Terms'!$Q11</f>
        <v>10000000</v>
      </c>
      <c r="S146" s="61"/>
    </row>
    <row r="147" spans="1:21" x14ac:dyDescent="0.3">
      <c r="A147" s="125"/>
      <c r="B147" s="111"/>
      <c r="C147" s="121"/>
      <c r="D147" s="48" t="s">
        <v>62</v>
      </c>
      <c r="E147" s="43">
        <f t="shared" ref="E147" si="183">IF(E146="Unlimited",E145,MIN(E146,E145))</f>
        <v>0</v>
      </c>
      <c r="F147" s="43">
        <f t="shared" ref="F147" si="184">IF(F146="Unlimited",F145,MIN(F146,F145))</f>
        <v>0</v>
      </c>
      <c r="G147" s="43">
        <f t="shared" ref="G147" si="185">IF(G146="Unlimited",G145,MIN(G146,G145))</f>
        <v>0</v>
      </c>
      <c r="H147" s="43">
        <f t="shared" ref="H147" si="186">IF(H146="Unlimited",H145,MIN(H146,H145))</f>
        <v>0</v>
      </c>
      <c r="I147" s="10"/>
      <c r="K147" s="43">
        <f t="shared" ref="K147" si="187">IF(K146="Unlimited",K145,MIN(K146,K145))</f>
        <v>0</v>
      </c>
      <c r="L147" s="43">
        <f t="shared" ref="L147" si="188">IF(L146="Unlimited",L145,MIN(L146,L145))</f>
        <v>0</v>
      </c>
      <c r="M147" s="43">
        <f t="shared" ref="M147" si="189">IF(M146="Unlimited",M145,MIN(M146,M145))</f>
        <v>0</v>
      </c>
      <c r="N147" s="43">
        <f t="shared" ref="N147" si="190">IF(N146="Unlimited",N145,MIN(N146,N145))</f>
        <v>0</v>
      </c>
      <c r="O147" s="10"/>
      <c r="Q147" s="43">
        <f t="shared" ref="Q147" si="191">IF(Q146="Unlimited",Q145,MIN(Q146,Q145))</f>
        <v>0</v>
      </c>
      <c r="R147" s="43">
        <f t="shared" ref="R147" si="192">IF(R146="Unlimited",R145,MIN(R146,R145))</f>
        <v>0</v>
      </c>
      <c r="S147" s="10"/>
    </row>
    <row r="148" spans="1:21" x14ac:dyDescent="0.3">
      <c r="A148" s="125"/>
      <c r="B148" s="111"/>
      <c r="C148" s="121"/>
      <c r="D148" s="9" t="s">
        <v>23</v>
      </c>
      <c r="E148" s="59">
        <f>'Sample Financial Terms'!$R11</f>
        <v>1</v>
      </c>
      <c r="F148" s="59">
        <f>'Sample Financial Terms'!$R11</f>
        <v>1</v>
      </c>
      <c r="G148" s="59">
        <f>'Sample Financial Terms'!$R11</f>
        <v>1</v>
      </c>
      <c r="H148" s="59">
        <f>'Sample Financial Terms'!$R11</f>
        <v>1</v>
      </c>
      <c r="I148" s="61"/>
      <c r="K148" s="59">
        <f>'Sample Financial Terms'!$R11</f>
        <v>1</v>
      </c>
      <c r="L148" s="59">
        <f>'Sample Financial Terms'!$R11</f>
        <v>1</v>
      </c>
      <c r="M148" s="59">
        <f>'Sample Financial Terms'!$R11</f>
        <v>1</v>
      </c>
      <c r="N148" s="59">
        <f>'Sample Financial Terms'!$R11</f>
        <v>1</v>
      </c>
      <c r="O148" s="61"/>
      <c r="Q148" s="59">
        <f>'Sample Financial Terms'!$R11</f>
        <v>1</v>
      </c>
      <c r="R148" s="59">
        <f>'Sample Financial Terms'!$R11</f>
        <v>1</v>
      </c>
      <c r="S148" s="61"/>
    </row>
    <row r="149" spans="1:21" x14ac:dyDescent="0.3">
      <c r="A149" s="125"/>
      <c r="B149" s="111"/>
      <c r="C149" s="121"/>
      <c r="D149" s="48" t="s">
        <v>63</v>
      </c>
      <c r="E149" s="43">
        <f>E147*E148</f>
        <v>0</v>
      </c>
      <c r="F149" s="43">
        <f>F147*F148</f>
        <v>0</v>
      </c>
      <c r="G149" s="43">
        <f>G147*G148</f>
        <v>0</v>
      </c>
      <c r="H149" s="43">
        <f>H147*H148</f>
        <v>0</v>
      </c>
      <c r="I149" s="43">
        <f t="shared" ref="I149" si="193">SUM(E149:H149)</f>
        <v>0</v>
      </c>
      <c r="K149" s="43">
        <f>K147*K148</f>
        <v>0</v>
      </c>
      <c r="L149" s="43">
        <f>L147*L148</f>
        <v>0</v>
      </c>
      <c r="M149" s="43">
        <f>M147*M148</f>
        <v>0</v>
      </c>
      <c r="N149" s="43">
        <f>N147*N148</f>
        <v>0</v>
      </c>
      <c r="O149" s="43">
        <f t="shared" ref="O149" si="194">SUM(K149:N149)</f>
        <v>0</v>
      </c>
      <c r="Q149" s="43">
        <f>Q147*Q148</f>
        <v>0</v>
      </c>
      <c r="R149" s="43">
        <f>R147*R148</f>
        <v>0</v>
      </c>
      <c r="S149" s="43">
        <f>SUM(Q149:R149)</f>
        <v>0</v>
      </c>
      <c r="U149" s="44">
        <f t="shared" ref="U149" si="195">I149+O149+S149</f>
        <v>0</v>
      </c>
    </row>
    <row r="150" spans="1:21" x14ac:dyDescent="0.3">
      <c r="A150" s="125"/>
      <c r="B150" s="111"/>
      <c r="C150" s="121"/>
      <c r="D150" s="9" t="s">
        <v>20</v>
      </c>
      <c r="E150" s="57">
        <f>'Sample Financial Terms'!$S11</f>
        <v>1</v>
      </c>
      <c r="F150" s="57">
        <f>'Sample Financial Terms'!$S11</f>
        <v>1</v>
      </c>
      <c r="G150" s="57">
        <f>'Sample Financial Terms'!$S11</f>
        <v>1</v>
      </c>
      <c r="H150" s="57">
        <f>'Sample Financial Terms'!$S11</f>
        <v>1</v>
      </c>
      <c r="I150" s="61"/>
      <c r="K150" s="57">
        <f>'Sample Financial Terms'!$S11</f>
        <v>1</v>
      </c>
      <c r="L150" s="57">
        <f>'Sample Financial Terms'!$S11</f>
        <v>1</v>
      </c>
      <c r="M150" s="57">
        <f>'Sample Financial Terms'!$S11</f>
        <v>1</v>
      </c>
      <c r="N150" s="57">
        <f>'Sample Financial Terms'!$S11</f>
        <v>1</v>
      </c>
      <c r="O150" s="61"/>
      <c r="Q150" s="57">
        <f>'Sample Financial Terms'!$S11</f>
        <v>1</v>
      </c>
      <c r="R150" s="57">
        <f>'Sample Financial Terms'!$S11</f>
        <v>1</v>
      </c>
      <c r="S150" s="61"/>
    </row>
    <row r="151" spans="1:21" x14ac:dyDescent="0.3">
      <c r="A151" s="125"/>
      <c r="B151" s="111"/>
      <c r="C151" s="121"/>
      <c r="D151" s="9" t="s">
        <v>24</v>
      </c>
      <c r="E151" s="56"/>
      <c r="F151" s="56"/>
      <c r="G151" s="56"/>
      <c r="H151" s="56"/>
      <c r="I151" s="56"/>
      <c r="K151" s="56"/>
      <c r="L151" s="56"/>
      <c r="M151" s="56"/>
      <c r="N151" s="56"/>
      <c r="O151" s="56"/>
      <c r="Q151" s="56"/>
      <c r="R151" s="56"/>
      <c r="S151" s="56"/>
      <c r="U151" s="56">
        <f>'Sample Financial Terms'!$T11</f>
        <v>10000000</v>
      </c>
    </row>
    <row r="152" spans="1:21" ht="28.8" x14ac:dyDescent="0.3">
      <c r="A152" s="125"/>
      <c r="B152" s="111"/>
      <c r="C152" s="121"/>
      <c r="D152" s="49" t="s">
        <v>64</v>
      </c>
      <c r="E152" s="51">
        <f>IF($U152=0,0,E149/$U149*$U152)</f>
        <v>0</v>
      </c>
      <c r="F152" s="51">
        <f>IF($U152=0,0,F149/$U149*$U152)</f>
        <v>0</v>
      </c>
      <c r="G152" s="51">
        <f>IF($U152=0,0,G149/$U149*$U152)</f>
        <v>0</v>
      </c>
      <c r="H152" s="51">
        <f>IF($U152=0,0,H149/$U149*$U152)</f>
        <v>0</v>
      </c>
      <c r="I152" s="42">
        <f>SUM(E152:H152)</f>
        <v>0</v>
      </c>
      <c r="J152" s="10"/>
      <c r="K152" s="51">
        <f>IF($U152=0,0,K149/$U149*$U152)</f>
        <v>0</v>
      </c>
      <c r="L152" s="51">
        <f>IF($U152=0,0,L149/$U149*$U152)</f>
        <v>0</v>
      </c>
      <c r="M152" s="51">
        <f>IF($U152=0,0,M149/$U149*$U152)</f>
        <v>0</v>
      </c>
      <c r="N152" s="51">
        <f>IF($U152=0,0,N149/$U149*$U152)</f>
        <v>0</v>
      </c>
      <c r="O152" s="42">
        <f>SUM(K152:N152)</f>
        <v>0</v>
      </c>
      <c r="P152" s="10"/>
      <c r="Q152" s="51">
        <f>IF($U152=0,0,Q149/$U149*$U152)</f>
        <v>0</v>
      </c>
      <c r="R152" s="51">
        <f>IF($U152=0,0,R149/$U149*$U152)</f>
        <v>0</v>
      </c>
      <c r="S152" s="42">
        <f>SUM(Q152:R152)</f>
        <v>0</v>
      </c>
      <c r="T152" s="10"/>
      <c r="U152" s="42">
        <f>MIN(U149,IF(OR(U151="Unlimited",U151=""),10^18,U151))</f>
        <v>0</v>
      </c>
    </row>
    <row r="153" spans="1:21" ht="28.8" x14ac:dyDescent="0.3">
      <c r="A153" s="125"/>
      <c r="B153" s="111"/>
      <c r="C153" s="121"/>
      <c r="D153" s="52" t="s">
        <v>67</v>
      </c>
      <c r="E153" s="53">
        <f>E$31-E45-E59-E73-E86-E100-E113-E126-E139-E152</f>
        <v>4141501.3830864257</v>
      </c>
      <c r="F153" s="53">
        <f t="shared" ref="F153:H153" si="196">F$31-F45-F59-F73-F86-F100-F113-F126-F139-F152</f>
        <v>4141501.3830864257</v>
      </c>
      <c r="G153" s="53">
        <f t="shared" si="196"/>
        <v>3013960.8719087653</v>
      </c>
      <c r="H153" s="53">
        <f t="shared" si="196"/>
        <v>1162483.2382065523</v>
      </c>
      <c r="I153" s="54">
        <f t="shared" ref="I153" si="197">SUM(E153:H153)</f>
        <v>12459446.87628817</v>
      </c>
      <c r="K153" s="53">
        <f>K$31-K45-K59-K73-K86-K100-K113-K126-K139-K152</f>
        <v>5056285.0284901317</v>
      </c>
      <c r="L153" s="53">
        <f t="shared" ref="L153" si="198">L$31-L45-L59-L73-L86-L100-L113-L126-L139-L152</f>
        <v>4433012.0989641314</v>
      </c>
      <c r="M153" s="53">
        <f t="shared" ref="M153" si="199">M$31-M45-M59-M73-M86-M100-M113-M126-M139-M152</f>
        <v>74242.448000000033</v>
      </c>
      <c r="N153" s="53">
        <f t="shared" ref="N153" si="200">N$31-N45-N59-N73-N86-N100-N113-N126-N139-N152</f>
        <v>2704293.6160695134</v>
      </c>
      <c r="O153" s="54">
        <f t="shared" ref="O153" si="201">SUM(K153:N153)</f>
        <v>12267833.191523775</v>
      </c>
      <c r="Q153" s="53">
        <f t="shared" ref="Q153" si="202">Q$31-Q45-Q59-Q73-Q86-Q100-Q113-Q126-Q139-Q152</f>
        <v>5023481.1900940258</v>
      </c>
      <c r="R153" s="53">
        <f t="shared" ref="R153" si="203">R$31-R45-R59-R73-R86-R100-R113-R126-R139-R152</f>
        <v>5023481.1900940277</v>
      </c>
      <c r="S153" s="54">
        <f>SUM(Q153:R153)</f>
        <v>10046962.380188053</v>
      </c>
      <c r="U153" s="54">
        <f t="shared" ref="U153" si="204">I153+O153+S153</f>
        <v>34774242.447999999</v>
      </c>
    </row>
    <row r="154" spans="1:21" x14ac:dyDescent="0.3">
      <c r="A154" s="65"/>
    </row>
    <row r="155" spans="1:21" x14ac:dyDescent="0.3">
      <c r="A155" s="65"/>
    </row>
    <row r="156" spans="1:21" x14ac:dyDescent="0.3">
      <c r="A156" s="65"/>
    </row>
    <row r="157" spans="1:21" x14ac:dyDescent="0.3">
      <c r="A157" s="65"/>
    </row>
    <row r="158" spans="1:21" x14ac:dyDescent="0.3">
      <c r="A158" s="65"/>
    </row>
    <row r="159" spans="1:21" x14ac:dyDescent="0.3">
      <c r="A159" s="65"/>
    </row>
    <row r="160" spans="1:21" x14ac:dyDescent="0.3">
      <c r="A160" s="65"/>
    </row>
    <row r="161" spans="1:1" x14ac:dyDescent="0.3">
      <c r="A161" s="65"/>
    </row>
    <row r="162" spans="1:1" x14ac:dyDescent="0.3">
      <c r="A162" s="65"/>
    </row>
    <row r="163" spans="1:1" x14ac:dyDescent="0.3">
      <c r="A163" s="65"/>
    </row>
    <row r="164" spans="1:1" x14ac:dyDescent="0.3">
      <c r="A164" s="65"/>
    </row>
    <row r="165" spans="1:1" x14ac:dyDescent="0.3">
      <c r="A165" s="65"/>
    </row>
    <row r="166" spans="1:1" x14ac:dyDescent="0.3">
      <c r="A166" s="65"/>
    </row>
  </sheetData>
  <mergeCells count="27">
    <mergeCell ref="C127:C139"/>
    <mergeCell ref="C140:C153"/>
    <mergeCell ref="A34:A60"/>
    <mergeCell ref="A61:A113"/>
    <mergeCell ref="A114:A153"/>
    <mergeCell ref="B61:B87"/>
    <mergeCell ref="C61:C73"/>
    <mergeCell ref="C74:C87"/>
    <mergeCell ref="B88:B153"/>
    <mergeCell ref="C88:C100"/>
    <mergeCell ref="C101:C113"/>
    <mergeCell ref="C114:C126"/>
    <mergeCell ref="B34:B46"/>
    <mergeCell ref="C34:C46"/>
    <mergeCell ref="B47:B60"/>
    <mergeCell ref="C47:C60"/>
    <mergeCell ref="A22:A31"/>
    <mergeCell ref="A8:C11"/>
    <mergeCell ref="B13:C15"/>
    <mergeCell ref="B22:B27"/>
    <mergeCell ref="A13:A19"/>
    <mergeCell ref="B16:C19"/>
    <mergeCell ref="B28:B31"/>
    <mergeCell ref="C22:C25"/>
    <mergeCell ref="C26:C27"/>
    <mergeCell ref="C28:C29"/>
    <mergeCell ref="C30:C31"/>
  </mergeCells>
  <pageMargins left="0.7" right="0.7" top="0.75" bottom="0.75" header="0.3" footer="0.3"/>
  <pageSetup paperSize="5" scale="58" fitToHeight="5" orientation="landscape" r:id="rId1"/>
  <rowBreaks count="3" manualBreakCount="3">
    <brk id="46" max="16383" man="1"/>
    <brk id="87" max="16383" man="1"/>
    <brk id="1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6"/>
  <sheetViews>
    <sheetView tabSelected="1" topLeftCell="A36" zoomScale="80" zoomScaleNormal="80" workbookViewId="0">
      <selection activeCell="A39" sqref="A39"/>
    </sheetView>
  </sheetViews>
  <sheetFormatPr defaultRowHeight="14.4" x14ac:dyDescent="0.3"/>
  <cols>
    <col min="1" max="1" width="15.5546875" bestFit="1" customWidth="1"/>
    <col min="2" max="3" width="11.33203125" bestFit="1" customWidth="1"/>
    <col min="4" max="4" width="14.6640625" bestFit="1" customWidth="1"/>
    <col min="5" max="5" width="8.5546875" bestFit="1" customWidth="1"/>
    <col min="8" max="8" width="12.109375" bestFit="1" customWidth="1"/>
    <col min="11" max="11" width="10.5546875" customWidth="1"/>
    <col min="12" max="12" width="15.77734375" bestFit="1" customWidth="1"/>
    <col min="14" max="14" width="10" bestFit="1" customWidth="1"/>
    <col min="15" max="15" width="11" bestFit="1" customWidth="1"/>
    <col min="18" max="18" width="8.88671875" style="95"/>
    <col min="19" max="19" width="10.44140625" bestFit="1" customWidth="1"/>
    <col min="21" max="21" width="10.88671875" bestFit="1" customWidth="1"/>
  </cols>
  <sheetData>
    <row r="1" spans="1:25" x14ac:dyDescent="0.3">
      <c r="A1" t="s">
        <v>142</v>
      </c>
    </row>
    <row r="3" spans="1:25" x14ac:dyDescent="0.3">
      <c r="A3" t="s">
        <v>102</v>
      </c>
      <c r="H3" t="s">
        <v>108</v>
      </c>
      <c r="K3" t="s">
        <v>113</v>
      </c>
      <c r="V3" t="s">
        <v>114</v>
      </c>
    </row>
    <row r="4" spans="1:25" x14ac:dyDescent="0.3">
      <c r="A4" t="s">
        <v>103</v>
      </c>
      <c r="B4" t="s">
        <v>107</v>
      </c>
      <c r="C4" t="s">
        <v>104</v>
      </c>
      <c r="D4" t="s">
        <v>105</v>
      </c>
      <c r="E4" t="s">
        <v>106</v>
      </c>
      <c r="H4" s="95" t="s">
        <v>107</v>
      </c>
      <c r="I4" t="s">
        <v>109</v>
      </c>
      <c r="K4" t="s">
        <v>103</v>
      </c>
      <c r="L4" t="s">
        <v>110</v>
      </c>
      <c r="M4" t="s">
        <v>111</v>
      </c>
      <c r="V4" t="s">
        <v>115</v>
      </c>
      <c r="W4" s="95" t="s">
        <v>103</v>
      </c>
      <c r="X4" t="s">
        <v>116</v>
      </c>
      <c r="Y4" t="s">
        <v>117</v>
      </c>
    </row>
    <row r="5" spans="1:25" x14ac:dyDescent="0.3">
      <c r="A5">
        <v>1</v>
      </c>
      <c r="B5" s="95">
        <v>1</v>
      </c>
      <c r="C5">
        <v>1</v>
      </c>
      <c r="D5">
        <v>1</v>
      </c>
      <c r="E5" s="95">
        <v>1</v>
      </c>
      <c r="H5" s="95">
        <v>1</v>
      </c>
      <c r="I5">
        <v>775000000</v>
      </c>
      <c r="K5" s="95">
        <v>1</v>
      </c>
      <c r="L5" s="96" t="s">
        <v>4</v>
      </c>
      <c r="M5" t="s">
        <v>112</v>
      </c>
      <c r="V5">
        <v>1</v>
      </c>
      <c r="W5">
        <v>1</v>
      </c>
      <c r="X5">
        <v>-2</v>
      </c>
      <c r="Y5">
        <v>0</v>
      </c>
    </row>
    <row r="6" spans="1:25" x14ac:dyDescent="0.3">
      <c r="A6">
        <v>2</v>
      </c>
      <c r="B6" s="95">
        <v>2</v>
      </c>
      <c r="C6">
        <v>1</v>
      </c>
      <c r="D6">
        <v>2</v>
      </c>
      <c r="E6" s="95">
        <v>1</v>
      </c>
      <c r="H6" s="95">
        <v>2</v>
      </c>
      <c r="I6">
        <v>125000000</v>
      </c>
      <c r="K6" s="95">
        <v>2</v>
      </c>
      <c r="L6" s="96" t="s">
        <v>4</v>
      </c>
      <c r="M6" t="s">
        <v>39</v>
      </c>
      <c r="V6" s="95">
        <v>1</v>
      </c>
      <c r="W6">
        <v>1</v>
      </c>
      <c r="X6">
        <v>-1</v>
      </c>
      <c r="Y6">
        <v>0</v>
      </c>
    </row>
    <row r="7" spans="1:25" x14ac:dyDescent="0.3">
      <c r="A7">
        <v>3</v>
      </c>
      <c r="B7" s="95">
        <v>3</v>
      </c>
      <c r="C7">
        <v>1</v>
      </c>
      <c r="D7">
        <v>3</v>
      </c>
      <c r="E7" s="95">
        <v>1</v>
      </c>
      <c r="H7" s="95">
        <v>3</v>
      </c>
      <c r="I7">
        <v>2500000</v>
      </c>
      <c r="K7" s="95">
        <v>3</v>
      </c>
      <c r="L7" s="96" t="s">
        <v>4</v>
      </c>
      <c r="M7" t="s">
        <v>40</v>
      </c>
      <c r="V7" s="95">
        <v>1</v>
      </c>
      <c r="W7">
        <v>1</v>
      </c>
      <c r="X7">
        <v>1</v>
      </c>
      <c r="Y7">
        <v>387500000</v>
      </c>
    </row>
    <row r="8" spans="1:25" x14ac:dyDescent="0.3">
      <c r="A8">
        <v>4</v>
      </c>
      <c r="B8" s="95">
        <v>4</v>
      </c>
      <c r="C8">
        <v>2</v>
      </c>
      <c r="D8">
        <v>4</v>
      </c>
      <c r="E8" s="95">
        <v>2</v>
      </c>
      <c r="H8" s="95">
        <v>4</v>
      </c>
      <c r="I8">
        <v>470000000</v>
      </c>
      <c r="K8" s="95">
        <v>4</v>
      </c>
      <c r="L8" s="96" t="s">
        <v>5</v>
      </c>
      <c r="M8" s="95" t="s">
        <v>112</v>
      </c>
      <c r="V8" s="95">
        <v>1</v>
      </c>
      <c r="W8">
        <v>2</v>
      </c>
      <c r="X8" s="95">
        <v>-2</v>
      </c>
      <c r="Y8" s="95">
        <v>0</v>
      </c>
    </row>
    <row r="9" spans="1:25" x14ac:dyDescent="0.3">
      <c r="A9" s="95">
        <v>5</v>
      </c>
      <c r="B9" s="95">
        <v>5</v>
      </c>
      <c r="C9">
        <v>2</v>
      </c>
      <c r="D9">
        <v>5</v>
      </c>
      <c r="E9" s="95">
        <v>2</v>
      </c>
      <c r="H9" s="95">
        <v>5</v>
      </c>
      <c r="I9">
        <v>130000000</v>
      </c>
      <c r="K9" s="95">
        <v>5</v>
      </c>
      <c r="L9" s="96" t="s">
        <v>5</v>
      </c>
      <c r="M9" s="95" t="s">
        <v>39</v>
      </c>
      <c r="V9" s="95">
        <v>1</v>
      </c>
      <c r="W9" s="95">
        <v>2</v>
      </c>
      <c r="X9" s="95">
        <v>-1</v>
      </c>
      <c r="Y9" s="95">
        <v>0</v>
      </c>
    </row>
    <row r="10" spans="1:25" x14ac:dyDescent="0.3">
      <c r="A10" s="95">
        <v>6</v>
      </c>
      <c r="B10" s="95">
        <v>6</v>
      </c>
      <c r="C10">
        <v>2</v>
      </c>
      <c r="D10" s="95">
        <v>6</v>
      </c>
      <c r="E10" s="95">
        <v>2</v>
      </c>
      <c r="H10" s="95">
        <v>6</v>
      </c>
      <c r="I10">
        <v>1000000</v>
      </c>
      <c r="K10" s="95">
        <v>6</v>
      </c>
      <c r="L10" s="96" t="s">
        <v>5</v>
      </c>
      <c r="M10" s="95" t="s">
        <v>40</v>
      </c>
      <c r="V10" s="95">
        <v>1</v>
      </c>
      <c r="W10" s="95">
        <v>2</v>
      </c>
      <c r="X10" s="95">
        <v>1</v>
      </c>
      <c r="Y10" s="95">
        <v>62500000</v>
      </c>
    </row>
    <row r="11" spans="1:25" x14ac:dyDescent="0.3">
      <c r="A11" s="95">
        <v>7</v>
      </c>
      <c r="B11" s="95">
        <v>7</v>
      </c>
      <c r="C11">
        <v>3</v>
      </c>
      <c r="D11" s="95">
        <v>7</v>
      </c>
      <c r="E11" s="95">
        <v>3</v>
      </c>
      <c r="H11" s="95">
        <v>7</v>
      </c>
      <c r="I11">
        <v>270000000</v>
      </c>
      <c r="K11" s="95">
        <v>7</v>
      </c>
      <c r="L11" s="96" t="s">
        <v>6</v>
      </c>
      <c r="M11" s="95" t="s">
        <v>112</v>
      </c>
      <c r="V11" s="95">
        <v>1</v>
      </c>
      <c r="W11" s="95">
        <v>3</v>
      </c>
      <c r="X11" s="95">
        <v>-2</v>
      </c>
      <c r="Y11" s="95">
        <v>0</v>
      </c>
    </row>
    <row r="12" spans="1:25" x14ac:dyDescent="0.3">
      <c r="A12" s="95">
        <v>8</v>
      </c>
      <c r="B12" s="95">
        <v>8</v>
      </c>
      <c r="C12">
        <v>3</v>
      </c>
      <c r="D12" s="95">
        <v>8</v>
      </c>
      <c r="E12" s="95">
        <v>3</v>
      </c>
      <c r="H12" s="95">
        <v>8</v>
      </c>
      <c r="I12">
        <v>60000000</v>
      </c>
      <c r="K12" s="95">
        <v>8</v>
      </c>
      <c r="L12" s="96" t="s">
        <v>6</v>
      </c>
      <c r="M12" s="95" t="s">
        <v>39</v>
      </c>
      <c r="V12" s="95">
        <v>1</v>
      </c>
      <c r="W12" s="95">
        <v>3</v>
      </c>
      <c r="X12" s="95">
        <v>-1</v>
      </c>
      <c r="Y12" s="95">
        <v>0</v>
      </c>
    </row>
    <row r="13" spans="1:25" x14ac:dyDescent="0.3">
      <c r="A13" s="95">
        <v>9</v>
      </c>
      <c r="B13" s="95">
        <v>9</v>
      </c>
      <c r="C13">
        <v>3</v>
      </c>
      <c r="D13" s="95">
        <v>9</v>
      </c>
      <c r="E13" s="95">
        <v>3</v>
      </c>
      <c r="H13" s="95">
        <v>9</v>
      </c>
      <c r="I13">
        <v>500000</v>
      </c>
      <c r="K13" s="95">
        <v>9</v>
      </c>
      <c r="L13" s="96" t="s">
        <v>6</v>
      </c>
      <c r="M13" s="95" t="s">
        <v>40</v>
      </c>
      <c r="V13" s="95">
        <v>1</v>
      </c>
      <c r="W13" s="95">
        <v>3</v>
      </c>
      <c r="X13" s="95">
        <v>1</v>
      </c>
      <c r="Y13">
        <v>1250000</v>
      </c>
    </row>
    <row r="14" spans="1:25" x14ac:dyDescent="0.3">
      <c r="A14" s="95">
        <v>10</v>
      </c>
      <c r="B14" s="95">
        <v>10</v>
      </c>
      <c r="C14">
        <v>4</v>
      </c>
      <c r="D14" s="95">
        <v>10</v>
      </c>
      <c r="E14" s="95">
        <v>4</v>
      </c>
      <c r="H14" s="95">
        <v>10</v>
      </c>
      <c r="I14">
        <v>85000000</v>
      </c>
      <c r="K14" s="95">
        <v>10</v>
      </c>
      <c r="L14" s="96" t="s">
        <v>10</v>
      </c>
      <c r="M14" s="95" t="s">
        <v>112</v>
      </c>
      <c r="V14" s="95">
        <v>1</v>
      </c>
      <c r="W14" s="95">
        <v>4</v>
      </c>
      <c r="X14" s="95">
        <v>-2</v>
      </c>
      <c r="Y14" s="95">
        <v>0</v>
      </c>
    </row>
    <row r="15" spans="1:25" x14ac:dyDescent="0.3">
      <c r="A15" s="95">
        <v>11</v>
      </c>
      <c r="B15" s="95">
        <v>11</v>
      </c>
      <c r="C15">
        <v>4</v>
      </c>
      <c r="D15" s="95">
        <v>11</v>
      </c>
      <c r="E15" s="95">
        <v>4</v>
      </c>
      <c r="H15" s="95">
        <v>11</v>
      </c>
      <c r="I15">
        <v>10000000</v>
      </c>
      <c r="K15" s="95">
        <v>11</v>
      </c>
      <c r="L15" s="96" t="s">
        <v>10</v>
      </c>
      <c r="M15" s="95" t="s">
        <v>39</v>
      </c>
      <c r="V15" s="95">
        <v>1</v>
      </c>
      <c r="W15" s="95">
        <v>4</v>
      </c>
      <c r="X15" s="95">
        <v>-1</v>
      </c>
      <c r="Y15" s="95">
        <v>0</v>
      </c>
    </row>
    <row r="16" spans="1:25" x14ac:dyDescent="0.3">
      <c r="A16" s="95">
        <v>12</v>
      </c>
      <c r="B16" s="95">
        <v>12</v>
      </c>
      <c r="C16">
        <v>4</v>
      </c>
      <c r="D16" s="95">
        <v>12</v>
      </c>
      <c r="E16" s="95">
        <v>4</v>
      </c>
      <c r="H16" s="95">
        <v>12</v>
      </c>
      <c r="I16">
        <v>1000000</v>
      </c>
      <c r="K16" s="95">
        <v>12</v>
      </c>
      <c r="L16" s="96" t="s">
        <v>10</v>
      </c>
      <c r="M16" s="95" t="s">
        <v>40</v>
      </c>
      <c r="V16" s="95">
        <v>1</v>
      </c>
      <c r="W16" s="95">
        <v>4</v>
      </c>
      <c r="X16" s="95">
        <v>1</v>
      </c>
      <c r="Y16" s="39">
        <v>235000000</v>
      </c>
    </row>
    <row r="17" spans="1:25" x14ac:dyDescent="0.3">
      <c r="A17" s="95">
        <v>13</v>
      </c>
      <c r="B17" s="95">
        <v>13</v>
      </c>
      <c r="C17">
        <v>5</v>
      </c>
      <c r="D17" s="95">
        <v>13</v>
      </c>
      <c r="E17" s="95">
        <v>5</v>
      </c>
      <c r="H17" s="95">
        <v>13</v>
      </c>
      <c r="I17">
        <v>70000000</v>
      </c>
      <c r="K17" s="95">
        <v>13</v>
      </c>
      <c r="L17" s="96">
        <v>1</v>
      </c>
      <c r="M17" s="95" t="s">
        <v>112</v>
      </c>
      <c r="V17" s="95">
        <v>1</v>
      </c>
      <c r="W17" s="95">
        <v>5</v>
      </c>
      <c r="X17" s="95">
        <v>-2</v>
      </c>
      <c r="Y17" s="95">
        <v>0</v>
      </c>
    </row>
    <row r="18" spans="1:25" x14ac:dyDescent="0.3">
      <c r="A18" s="95">
        <v>14</v>
      </c>
      <c r="B18" s="95">
        <v>14</v>
      </c>
      <c r="C18">
        <v>5</v>
      </c>
      <c r="D18" s="95">
        <v>14</v>
      </c>
      <c r="E18" s="95">
        <v>5</v>
      </c>
      <c r="H18" s="95">
        <v>14</v>
      </c>
      <c r="I18">
        <v>30000000</v>
      </c>
      <c r="K18" s="95">
        <v>14</v>
      </c>
      <c r="L18" s="96">
        <v>1</v>
      </c>
      <c r="M18" s="95" t="s">
        <v>39</v>
      </c>
      <c r="V18" s="95">
        <v>1</v>
      </c>
      <c r="W18" s="95">
        <v>5</v>
      </c>
      <c r="X18" s="95">
        <v>-1</v>
      </c>
      <c r="Y18" s="95">
        <v>0</v>
      </c>
    </row>
    <row r="19" spans="1:25" x14ac:dyDescent="0.3">
      <c r="A19" s="95">
        <v>15</v>
      </c>
      <c r="B19" s="95">
        <v>15</v>
      </c>
      <c r="C19">
        <v>5</v>
      </c>
      <c r="D19" s="95">
        <v>15</v>
      </c>
      <c r="E19" s="95">
        <v>5</v>
      </c>
      <c r="H19" s="95">
        <v>15</v>
      </c>
      <c r="I19">
        <v>6000000</v>
      </c>
      <c r="K19" s="95">
        <v>15</v>
      </c>
      <c r="L19" s="96">
        <v>1</v>
      </c>
      <c r="M19" s="95" t="s">
        <v>40</v>
      </c>
      <c r="V19" s="95">
        <v>1</v>
      </c>
      <c r="W19" s="95">
        <v>5</v>
      </c>
      <c r="X19" s="95">
        <v>1</v>
      </c>
      <c r="Y19" s="39">
        <v>65000000</v>
      </c>
    </row>
    <row r="20" spans="1:25" x14ac:dyDescent="0.3">
      <c r="A20" s="95">
        <v>16</v>
      </c>
      <c r="B20" s="95">
        <v>16</v>
      </c>
      <c r="C20">
        <v>6</v>
      </c>
      <c r="D20" s="95">
        <v>16</v>
      </c>
      <c r="E20" s="95">
        <v>6</v>
      </c>
      <c r="H20" s="95">
        <v>16</v>
      </c>
      <c r="I20">
        <v>21000000</v>
      </c>
      <c r="K20" s="95">
        <v>16</v>
      </c>
      <c r="L20" s="96">
        <v>2</v>
      </c>
      <c r="M20" s="95" t="s">
        <v>112</v>
      </c>
      <c r="V20" s="95">
        <v>1</v>
      </c>
      <c r="W20" s="95">
        <v>6</v>
      </c>
      <c r="X20" s="95">
        <v>-2</v>
      </c>
      <c r="Y20" s="95">
        <v>0</v>
      </c>
    </row>
    <row r="21" spans="1:25" x14ac:dyDescent="0.3">
      <c r="A21" s="95">
        <v>17</v>
      </c>
      <c r="B21" s="95">
        <v>17</v>
      </c>
      <c r="C21">
        <v>6</v>
      </c>
      <c r="D21" s="95">
        <v>17</v>
      </c>
      <c r="E21" s="95">
        <v>6</v>
      </c>
      <c r="H21" s="95">
        <v>17</v>
      </c>
      <c r="I21">
        <v>9000000</v>
      </c>
      <c r="K21" s="95">
        <v>17</v>
      </c>
      <c r="L21" s="96">
        <v>2</v>
      </c>
      <c r="M21" s="95" t="s">
        <v>39</v>
      </c>
      <c r="V21" s="95">
        <v>1</v>
      </c>
      <c r="W21" s="95">
        <v>6</v>
      </c>
      <c r="X21" s="95">
        <v>-1</v>
      </c>
      <c r="Y21" s="95">
        <v>0</v>
      </c>
    </row>
    <row r="22" spans="1:25" x14ac:dyDescent="0.3">
      <c r="A22" s="95">
        <v>18</v>
      </c>
      <c r="B22" s="95">
        <v>18</v>
      </c>
      <c r="C22">
        <v>7</v>
      </c>
      <c r="D22" s="95">
        <v>18</v>
      </c>
      <c r="E22" s="95">
        <v>7</v>
      </c>
      <c r="H22" s="95">
        <v>18</v>
      </c>
      <c r="I22">
        <v>557576</v>
      </c>
      <c r="K22" s="95">
        <v>18</v>
      </c>
      <c r="L22" s="96">
        <v>3</v>
      </c>
      <c r="M22" s="95" t="s">
        <v>112</v>
      </c>
      <c r="V22" s="95">
        <v>1</v>
      </c>
      <c r="W22" s="95">
        <v>6</v>
      </c>
      <c r="X22" s="95">
        <v>1</v>
      </c>
      <c r="Y22" s="39">
        <v>500000</v>
      </c>
    </row>
    <row r="23" spans="1:25" x14ac:dyDescent="0.3">
      <c r="A23" s="95">
        <v>19</v>
      </c>
      <c r="B23" s="95">
        <v>19</v>
      </c>
      <c r="C23">
        <v>7</v>
      </c>
      <c r="D23" s="95">
        <v>19</v>
      </c>
      <c r="E23" s="95">
        <v>7</v>
      </c>
      <c r="H23" s="95">
        <v>19</v>
      </c>
      <c r="I23">
        <v>200000</v>
      </c>
      <c r="K23" s="95">
        <v>19</v>
      </c>
      <c r="L23" s="96">
        <v>3</v>
      </c>
      <c r="M23" s="95" t="s">
        <v>39</v>
      </c>
      <c r="V23" s="95">
        <v>1</v>
      </c>
      <c r="W23" s="95">
        <v>7</v>
      </c>
      <c r="X23" s="95">
        <v>-2</v>
      </c>
      <c r="Y23" s="95">
        <v>0</v>
      </c>
    </row>
    <row r="24" spans="1:25" x14ac:dyDescent="0.3">
      <c r="A24" s="95">
        <v>20</v>
      </c>
      <c r="B24" s="95">
        <v>20</v>
      </c>
      <c r="C24">
        <v>8</v>
      </c>
      <c r="D24" s="95">
        <v>20</v>
      </c>
      <c r="E24" s="95">
        <v>8</v>
      </c>
      <c r="H24" s="95">
        <v>20</v>
      </c>
      <c r="I24">
        <v>15000000</v>
      </c>
      <c r="K24" s="95">
        <v>20</v>
      </c>
      <c r="L24" s="96">
        <v>4</v>
      </c>
      <c r="M24" s="95" t="s">
        <v>112</v>
      </c>
      <c r="V24" s="95">
        <v>1</v>
      </c>
      <c r="W24" s="95">
        <v>7</v>
      </c>
      <c r="X24" s="95">
        <v>-1</v>
      </c>
      <c r="Y24" s="95">
        <v>0</v>
      </c>
    </row>
    <row r="25" spans="1:25" x14ac:dyDescent="0.3">
      <c r="A25" s="95">
        <v>21</v>
      </c>
      <c r="B25" s="95">
        <v>21</v>
      </c>
      <c r="C25">
        <v>8</v>
      </c>
      <c r="D25" s="95">
        <v>21</v>
      </c>
      <c r="E25" s="95">
        <v>8</v>
      </c>
      <c r="H25" s="95">
        <v>21</v>
      </c>
      <c r="I25">
        <v>6000000</v>
      </c>
      <c r="K25" s="95">
        <v>21</v>
      </c>
      <c r="L25" s="96">
        <v>4</v>
      </c>
      <c r="M25" s="95" t="s">
        <v>39</v>
      </c>
      <c r="V25" s="95">
        <v>1</v>
      </c>
      <c r="W25" s="95">
        <v>7</v>
      </c>
      <c r="X25" s="95">
        <v>1</v>
      </c>
      <c r="Y25">
        <v>135000000</v>
      </c>
    </row>
    <row r="26" spans="1:25" x14ac:dyDescent="0.3">
      <c r="A26" s="95">
        <v>22</v>
      </c>
      <c r="B26" s="95">
        <v>22</v>
      </c>
      <c r="C26">
        <v>9</v>
      </c>
      <c r="D26" s="95">
        <v>22</v>
      </c>
      <c r="E26" s="95">
        <v>9</v>
      </c>
      <c r="H26" s="95">
        <v>22</v>
      </c>
      <c r="I26">
        <v>60000000</v>
      </c>
      <c r="K26" s="95">
        <v>22</v>
      </c>
      <c r="L26" s="96" t="s">
        <v>81</v>
      </c>
      <c r="M26" s="95" t="s">
        <v>112</v>
      </c>
      <c r="V26" s="95">
        <v>1</v>
      </c>
      <c r="W26" s="95">
        <v>8</v>
      </c>
      <c r="X26" s="95">
        <v>-2</v>
      </c>
      <c r="Y26" s="95">
        <v>0</v>
      </c>
    </row>
    <row r="27" spans="1:25" x14ac:dyDescent="0.3">
      <c r="A27" s="95">
        <v>23</v>
      </c>
      <c r="B27" s="95">
        <v>23</v>
      </c>
      <c r="C27">
        <v>9</v>
      </c>
      <c r="D27" s="95">
        <v>23</v>
      </c>
      <c r="E27" s="95">
        <v>9</v>
      </c>
      <c r="H27" s="95">
        <v>23</v>
      </c>
      <c r="I27">
        <v>15000000</v>
      </c>
      <c r="K27" s="95">
        <v>23</v>
      </c>
      <c r="L27" s="96" t="s">
        <v>81</v>
      </c>
      <c r="M27" s="95" t="s">
        <v>39</v>
      </c>
      <c r="V27" s="95">
        <v>1</v>
      </c>
      <c r="W27" s="95">
        <v>8</v>
      </c>
      <c r="X27" s="95">
        <v>-1</v>
      </c>
      <c r="Y27" s="95">
        <v>0</v>
      </c>
    </row>
    <row r="28" spans="1:25" x14ac:dyDescent="0.3">
      <c r="A28" s="95">
        <v>24</v>
      </c>
      <c r="B28" s="95">
        <v>24</v>
      </c>
      <c r="C28">
        <v>9</v>
      </c>
      <c r="D28" s="95">
        <v>24</v>
      </c>
      <c r="E28" s="95">
        <v>9</v>
      </c>
      <c r="H28" s="95">
        <v>24</v>
      </c>
      <c r="I28">
        <v>5000000</v>
      </c>
      <c r="K28" s="95">
        <v>24</v>
      </c>
      <c r="L28" s="96" t="s">
        <v>81</v>
      </c>
      <c r="M28" s="95" t="s">
        <v>40</v>
      </c>
      <c r="V28" s="95">
        <v>1</v>
      </c>
      <c r="W28" s="95">
        <v>8</v>
      </c>
      <c r="X28" s="95">
        <v>1</v>
      </c>
      <c r="Y28">
        <v>30000000</v>
      </c>
    </row>
    <row r="29" spans="1:25" x14ac:dyDescent="0.3">
      <c r="A29" s="95">
        <v>25</v>
      </c>
      <c r="B29" s="95">
        <v>25</v>
      </c>
      <c r="C29">
        <v>10</v>
      </c>
      <c r="D29" s="95">
        <v>25</v>
      </c>
      <c r="E29" s="95">
        <v>10</v>
      </c>
      <c r="H29" s="95">
        <v>25</v>
      </c>
      <c r="I29">
        <v>20000000</v>
      </c>
      <c r="K29" s="95">
        <v>25</v>
      </c>
      <c r="L29" s="96" t="s">
        <v>82</v>
      </c>
      <c r="M29" s="95" t="s">
        <v>112</v>
      </c>
      <c r="V29" s="95">
        <v>1</v>
      </c>
      <c r="W29" s="95">
        <v>9</v>
      </c>
      <c r="X29" s="95">
        <v>-2</v>
      </c>
      <c r="Y29" s="95">
        <v>0</v>
      </c>
    </row>
    <row r="30" spans="1:25" x14ac:dyDescent="0.3">
      <c r="A30" s="95">
        <v>26</v>
      </c>
      <c r="B30" s="95">
        <v>26</v>
      </c>
      <c r="C30">
        <v>10</v>
      </c>
      <c r="D30" s="95">
        <v>26</v>
      </c>
      <c r="E30" s="95">
        <v>10</v>
      </c>
      <c r="H30" s="95">
        <v>26</v>
      </c>
      <c r="I30">
        <v>10000000</v>
      </c>
      <c r="K30" s="95">
        <v>26</v>
      </c>
      <c r="L30" s="96" t="s">
        <v>82</v>
      </c>
      <c r="M30" s="95" t="s">
        <v>39</v>
      </c>
      <c r="V30" s="95">
        <v>1</v>
      </c>
      <c r="W30" s="95">
        <v>9</v>
      </c>
      <c r="X30" s="95">
        <v>-1</v>
      </c>
      <c r="Y30" s="95">
        <v>0</v>
      </c>
    </row>
    <row r="31" spans="1:25" x14ac:dyDescent="0.3">
      <c r="A31" s="95">
        <v>27</v>
      </c>
      <c r="B31" s="95">
        <v>27</v>
      </c>
      <c r="C31">
        <v>10</v>
      </c>
      <c r="D31" s="95">
        <v>27</v>
      </c>
      <c r="E31" s="95">
        <v>10</v>
      </c>
      <c r="H31" s="95">
        <v>27</v>
      </c>
      <c r="I31">
        <v>2000000</v>
      </c>
      <c r="K31" s="95">
        <v>27</v>
      </c>
      <c r="L31" s="96" t="s">
        <v>82</v>
      </c>
      <c r="M31" s="95" t="s">
        <v>40</v>
      </c>
      <c r="V31" s="95">
        <v>1</v>
      </c>
      <c r="W31" s="95">
        <v>9</v>
      </c>
      <c r="X31" s="95">
        <v>1</v>
      </c>
      <c r="Y31">
        <v>250000</v>
      </c>
    </row>
    <row r="32" spans="1:25" x14ac:dyDescent="0.3">
      <c r="V32" s="95">
        <v>1</v>
      </c>
      <c r="W32" s="95">
        <v>10</v>
      </c>
      <c r="X32" s="95">
        <v>-2</v>
      </c>
      <c r="Y32" s="95">
        <v>0</v>
      </c>
    </row>
    <row r="33" spans="1:25" x14ac:dyDescent="0.3">
      <c r="A33" s="1" t="s">
        <v>118</v>
      </c>
      <c r="V33" s="95">
        <v>1</v>
      </c>
      <c r="W33" s="95">
        <v>10</v>
      </c>
      <c r="X33" s="95">
        <v>-1</v>
      </c>
      <c r="Y33" s="95">
        <v>0</v>
      </c>
    </row>
    <row r="34" spans="1:25" x14ac:dyDescent="0.3">
      <c r="V34" s="95">
        <v>1</v>
      </c>
      <c r="W34" s="95">
        <v>10</v>
      </c>
      <c r="X34" s="95">
        <v>1</v>
      </c>
      <c r="Y34">
        <v>42500000</v>
      </c>
    </row>
    <row r="35" spans="1:25" x14ac:dyDescent="0.3">
      <c r="A35" t="s">
        <v>119</v>
      </c>
      <c r="E35" t="s">
        <v>123</v>
      </c>
      <c r="J35" t="s">
        <v>132</v>
      </c>
      <c r="S35" t="s">
        <v>133</v>
      </c>
      <c r="V35" s="95">
        <v>1</v>
      </c>
      <c r="W35" s="95">
        <v>11</v>
      </c>
      <c r="X35" s="95">
        <v>-2</v>
      </c>
      <c r="Y35" s="95">
        <v>0</v>
      </c>
    </row>
    <row r="36" spans="1:25" x14ac:dyDescent="0.3">
      <c r="A36" t="s">
        <v>120</v>
      </c>
      <c r="B36" t="s">
        <v>121</v>
      </c>
      <c r="C36" t="s">
        <v>122</v>
      </c>
      <c r="E36" t="s">
        <v>124</v>
      </c>
      <c r="F36" t="s">
        <v>121</v>
      </c>
      <c r="G36" t="s">
        <v>125</v>
      </c>
      <c r="H36" t="s">
        <v>126</v>
      </c>
      <c r="J36" t="s">
        <v>126</v>
      </c>
      <c r="K36" t="s">
        <v>127</v>
      </c>
      <c r="L36" t="s">
        <v>128</v>
      </c>
      <c r="M36" t="s">
        <v>138</v>
      </c>
      <c r="N36" t="s">
        <v>129</v>
      </c>
      <c r="O36" t="s">
        <v>130</v>
      </c>
      <c r="P36" t="s">
        <v>131</v>
      </c>
      <c r="Q36" s="95" t="s">
        <v>139</v>
      </c>
      <c r="S36" t="s">
        <v>134</v>
      </c>
      <c r="T36" t="s">
        <v>125</v>
      </c>
      <c r="U36" t="s">
        <v>124</v>
      </c>
      <c r="V36" s="95">
        <v>1</v>
      </c>
      <c r="W36" s="95">
        <v>11</v>
      </c>
      <c r="X36" s="95">
        <v>-1</v>
      </c>
      <c r="Y36" s="95">
        <v>0</v>
      </c>
    </row>
    <row r="37" spans="1:25" x14ac:dyDescent="0.3">
      <c r="A37" s="95">
        <v>1</v>
      </c>
      <c r="B37">
        <v>1</v>
      </c>
      <c r="C37">
        <v>1</v>
      </c>
      <c r="E37">
        <v>1</v>
      </c>
      <c r="F37">
        <v>1</v>
      </c>
      <c r="G37" s="95">
        <v>1</v>
      </c>
      <c r="H37">
        <v>2</v>
      </c>
      <c r="J37" s="95">
        <v>1</v>
      </c>
      <c r="K37">
        <v>12</v>
      </c>
      <c r="L37" s="95">
        <v>0</v>
      </c>
      <c r="M37">
        <v>1</v>
      </c>
      <c r="N37">
        <v>0</v>
      </c>
      <c r="O37">
        <v>0</v>
      </c>
      <c r="P37">
        <v>0</v>
      </c>
      <c r="Q37" s="95">
        <v>0</v>
      </c>
      <c r="S37" s="95">
        <v>1</v>
      </c>
      <c r="T37" s="95">
        <v>1</v>
      </c>
      <c r="U37">
        <v>1</v>
      </c>
      <c r="V37" s="95">
        <v>1</v>
      </c>
      <c r="W37" s="95">
        <v>11</v>
      </c>
      <c r="X37" s="95">
        <v>1</v>
      </c>
      <c r="Y37">
        <v>5000000</v>
      </c>
    </row>
    <row r="38" spans="1:25" x14ac:dyDescent="0.3">
      <c r="A38" s="95">
        <v>2</v>
      </c>
      <c r="B38" s="95">
        <v>1</v>
      </c>
      <c r="C38">
        <v>1</v>
      </c>
      <c r="E38" s="95">
        <v>1</v>
      </c>
      <c r="F38" s="95">
        <v>1</v>
      </c>
      <c r="G38" s="95">
        <v>2</v>
      </c>
      <c r="H38">
        <v>1</v>
      </c>
      <c r="J38" s="95">
        <v>2</v>
      </c>
      <c r="K38">
        <v>12</v>
      </c>
      <c r="L38" s="95">
        <v>0</v>
      </c>
      <c r="M38" s="95">
        <v>1</v>
      </c>
      <c r="N38">
        <v>10000</v>
      </c>
      <c r="O38" s="95">
        <v>0</v>
      </c>
      <c r="P38" s="95">
        <v>0</v>
      </c>
      <c r="Q38" s="95">
        <v>0</v>
      </c>
      <c r="S38" s="95">
        <v>2</v>
      </c>
      <c r="T38" s="95">
        <v>2</v>
      </c>
      <c r="U38" s="95">
        <v>1</v>
      </c>
      <c r="V38" s="95">
        <v>1</v>
      </c>
      <c r="W38" s="95">
        <v>12</v>
      </c>
      <c r="X38" s="95">
        <v>-2</v>
      </c>
      <c r="Y38" s="95">
        <v>0</v>
      </c>
    </row>
    <row r="39" spans="1:25" x14ac:dyDescent="0.3">
      <c r="A39" s="95">
        <v>3</v>
      </c>
      <c r="B39" s="95">
        <v>1</v>
      </c>
      <c r="C39">
        <v>2</v>
      </c>
      <c r="E39" s="95">
        <v>1</v>
      </c>
      <c r="F39" s="95">
        <v>1</v>
      </c>
      <c r="G39" s="95">
        <v>3</v>
      </c>
      <c r="H39">
        <v>2</v>
      </c>
      <c r="J39" s="95">
        <v>3</v>
      </c>
      <c r="K39">
        <v>1</v>
      </c>
      <c r="L39" s="95">
        <v>0</v>
      </c>
      <c r="M39" s="95">
        <v>1</v>
      </c>
      <c r="N39" s="95">
        <v>1060000</v>
      </c>
      <c r="O39" s="97">
        <v>100000000</v>
      </c>
      <c r="P39" s="97">
        <v>0</v>
      </c>
      <c r="Q39" s="95">
        <v>0</v>
      </c>
      <c r="S39" s="95">
        <v>3</v>
      </c>
      <c r="T39" s="95">
        <v>3</v>
      </c>
      <c r="U39" s="95">
        <v>1</v>
      </c>
      <c r="V39" s="95">
        <v>1</v>
      </c>
      <c r="W39" s="95">
        <v>12</v>
      </c>
      <c r="X39" s="95">
        <v>-1</v>
      </c>
      <c r="Y39" s="95">
        <v>0</v>
      </c>
    </row>
    <row r="40" spans="1:25" x14ac:dyDescent="0.3">
      <c r="A40" s="95">
        <v>4</v>
      </c>
      <c r="B40" s="95">
        <v>1</v>
      </c>
      <c r="C40">
        <v>3</v>
      </c>
      <c r="E40" s="95">
        <v>1</v>
      </c>
      <c r="F40" s="95">
        <v>1</v>
      </c>
      <c r="G40" s="95">
        <v>4</v>
      </c>
      <c r="H40">
        <v>1</v>
      </c>
      <c r="J40" s="95">
        <v>4</v>
      </c>
      <c r="K40">
        <v>1</v>
      </c>
      <c r="L40" s="95">
        <v>0</v>
      </c>
      <c r="M40" s="95">
        <v>1</v>
      </c>
      <c r="N40" s="95">
        <v>1500000</v>
      </c>
      <c r="O40" s="97">
        <v>28500000</v>
      </c>
      <c r="P40" s="97">
        <v>0</v>
      </c>
      <c r="Q40" s="95">
        <v>0</v>
      </c>
      <c r="S40" s="95">
        <v>4</v>
      </c>
      <c r="T40" s="95">
        <v>4</v>
      </c>
      <c r="U40" s="95">
        <v>1</v>
      </c>
      <c r="V40" s="95">
        <v>1</v>
      </c>
      <c r="W40" s="95">
        <v>12</v>
      </c>
      <c r="X40" s="95">
        <v>1</v>
      </c>
      <c r="Y40">
        <v>500000</v>
      </c>
    </row>
    <row r="41" spans="1:25" x14ac:dyDescent="0.3">
      <c r="A41" s="95">
        <v>5</v>
      </c>
      <c r="B41" s="95">
        <v>1</v>
      </c>
      <c r="C41">
        <v>3</v>
      </c>
      <c r="E41" s="95">
        <v>1</v>
      </c>
      <c r="F41" s="95">
        <v>1</v>
      </c>
      <c r="G41" s="95">
        <v>5</v>
      </c>
      <c r="H41">
        <v>2</v>
      </c>
      <c r="J41" s="95">
        <v>5</v>
      </c>
      <c r="K41">
        <v>1</v>
      </c>
      <c r="L41" s="95">
        <v>0</v>
      </c>
      <c r="M41" s="95">
        <v>1</v>
      </c>
      <c r="N41" s="95">
        <v>7575.76</v>
      </c>
      <c r="O41" s="98">
        <v>750000.24</v>
      </c>
      <c r="P41" s="97">
        <v>0</v>
      </c>
      <c r="Q41" s="95">
        <v>0</v>
      </c>
      <c r="S41" s="95">
        <v>5</v>
      </c>
      <c r="T41" s="95">
        <v>5</v>
      </c>
      <c r="U41" s="95">
        <v>1</v>
      </c>
      <c r="V41" s="95">
        <v>1</v>
      </c>
      <c r="W41" s="95">
        <v>13</v>
      </c>
      <c r="X41" s="95">
        <v>-2</v>
      </c>
      <c r="Y41" s="95">
        <v>0</v>
      </c>
    </row>
    <row r="42" spans="1:25" x14ac:dyDescent="0.3">
      <c r="A42" s="95">
        <v>6</v>
      </c>
      <c r="B42" s="95">
        <v>1</v>
      </c>
      <c r="C42">
        <v>4</v>
      </c>
      <c r="E42" s="95">
        <v>1</v>
      </c>
      <c r="F42" s="95">
        <v>1</v>
      </c>
      <c r="G42" s="95">
        <v>6</v>
      </c>
      <c r="H42">
        <v>1</v>
      </c>
      <c r="J42" s="95">
        <v>6</v>
      </c>
      <c r="K42">
        <v>1</v>
      </c>
      <c r="L42" s="95">
        <v>0</v>
      </c>
      <c r="M42" s="95">
        <v>1</v>
      </c>
      <c r="N42" s="95">
        <v>1000000</v>
      </c>
      <c r="O42" s="97">
        <v>20000000</v>
      </c>
      <c r="P42" s="97">
        <v>0</v>
      </c>
      <c r="Q42" s="95">
        <v>0</v>
      </c>
      <c r="S42" s="95">
        <v>6</v>
      </c>
      <c r="T42" s="95">
        <v>6</v>
      </c>
      <c r="U42" s="95">
        <v>1</v>
      </c>
      <c r="V42" s="95">
        <v>1</v>
      </c>
      <c r="W42" s="95">
        <v>13</v>
      </c>
      <c r="X42" s="95">
        <v>-1</v>
      </c>
      <c r="Y42" s="95">
        <v>0</v>
      </c>
    </row>
    <row r="43" spans="1:25" x14ac:dyDescent="0.3">
      <c r="A43" s="95">
        <v>7</v>
      </c>
      <c r="B43" s="95">
        <v>1</v>
      </c>
      <c r="C43">
        <v>5</v>
      </c>
      <c r="E43" s="95">
        <v>1</v>
      </c>
      <c r="F43" s="95">
        <v>1</v>
      </c>
      <c r="G43" s="95">
        <v>7</v>
      </c>
      <c r="H43">
        <v>2</v>
      </c>
      <c r="J43" s="95">
        <v>7</v>
      </c>
      <c r="K43">
        <v>16</v>
      </c>
      <c r="L43" s="95">
        <v>0</v>
      </c>
      <c r="M43" s="95">
        <v>1</v>
      </c>
      <c r="N43">
        <v>0</v>
      </c>
      <c r="O43" s="97">
        <v>0</v>
      </c>
      <c r="P43" s="97">
        <v>0</v>
      </c>
      <c r="Q43" s="95">
        <v>0.01</v>
      </c>
      <c r="S43" s="95">
        <v>7</v>
      </c>
      <c r="T43" s="95">
        <v>7</v>
      </c>
      <c r="U43" s="95">
        <v>1</v>
      </c>
      <c r="V43" s="95">
        <v>1</v>
      </c>
      <c r="W43" s="95">
        <v>13</v>
      </c>
      <c r="X43" s="95">
        <v>1</v>
      </c>
      <c r="Y43">
        <v>35000000</v>
      </c>
    </row>
    <row r="44" spans="1:25" x14ac:dyDescent="0.3">
      <c r="A44" s="95">
        <v>8</v>
      </c>
      <c r="B44" s="95">
        <v>1</v>
      </c>
      <c r="C44">
        <v>5</v>
      </c>
      <c r="E44" s="95">
        <v>1</v>
      </c>
      <c r="F44" s="95">
        <v>1</v>
      </c>
      <c r="G44" s="95">
        <v>8</v>
      </c>
      <c r="H44">
        <v>1</v>
      </c>
      <c r="J44" s="95">
        <v>8</v>
      </c>
      <c r="K44">
        <v>14</v>
      </c>
      <c r="L44" s="95">
        <v>0</v>
      </c>
      <c r="M44" s="95">
        <v>1</v>
      </c>
      <c r="N44">
        <v>0</v>
      </c>
      <c r="O44">
        <v>80000000</v>
      </c>
      <c r="P44" s="97">
        <v>0</v>
      </c>
      <c r="Q44" s="95">
        <v>0</v>
      </c>
      <c r="S44" s="95">
        <v>8</v>
      </c>
      <c r="T44" s="95">
        <v>8</v>
      </c>
      <c r="U44" s="95">
        <v>1</v>
      </c>
      <c r="V44" s="95">
        <v>1</v>
      </c>
      <c r="W44" s="95">
        <v>14</v>
      </c>
      <c r="X44" s="95">
        <v>-2</v>
      </c>
      <c r="Y44" s="95">
        <v>0</v>
      </c>
    </row>
    <row r="45" spans="1:25" x14ac:dyDescent="0.3">
      <c r="A45" s="95">
        <v>9</v>
      </c>
      <c r="B45" s="95">
        <v>1</v>
      </c>
      <c r="C45">
        <v>6</v>
      </c>
      <c r="E45" s="95">
        <v>1</v>
      </c>
      <c r="F45" s="95">
        <v>1</v>
      </c>
      <c r="G45" s="95">
        <v>9</v>
      </c>
      <c r="H45" s="95">
        <v>3</v>
      </c>
      <c r="J45" s="95">
        <v>9</v>
      </c>
      <c r="K45">
        <v>14</v>
      </c>
      <c r="L45">
        <v>0</v>
      </c>
      <c r="M45" s="95">
        <v>1</v>
      </c>
      <c r="N45">
        <v>0</v>
      </c>
      <c r="O45">
        <v>32000000</v>
      </c>
      <c r="P45" s="97">
        <v>0</v>
      </c>
      <c r="Q45" s="95">
        <v>0</v>
      </c>
      <c r="S45" s="95">
        <v>9</v>
      </c>
      <c r="T45" s="95">
        <v>9</v>
      </c>
      <c r="U45" s="95">
        <v>1</v>
      </c>
      <c r="V45" s="95">
        <v>1</v>
      </c>
      <c r="W45" s="95">
        <v>14</v>
      </c>
      <c r="X45" s="95">
        <v>-1</v>
      </c>
      <c r="Y45" s="95">
        <v>0</v>
      </c>
    </row>
    <row r="46" spans="1:25" x14ac:dyDescent="0.3">
      <c r="A46" s="95">
        <v>10</v>
      </c>
      <c r="B46" s="95">
        <v>1</v>
      </c>
      <c r="C46">
        <v>7</v>
      </c>
      <c r="E46" s="95">
        <v>1</v>
      </c>
      <c r="F46" s="95">
        <v>1</v>
      </c>
      <c r="G46" s="95">
        <v>10</v>
      </c>
      <c r="H46" s="95">
        <v>4</v>
      </c>
      <c r="J46" s="95">
        <v>10</v>
      </c>
      <c r="K46">
        <v>2</v>
      </c>
      <c r="L46">
        <v>2</v>
      </c>
      <c r="M46" s="95">
        <v>1</v>
      </c>
      <c r="N46">
        <v>0</v>
      </c>
      <c r="O46">
        <v>450000000</v>
      </c>
      <c r="P46">
        <v>0.15555555555555556</v>
      </c>
      <c r="Q46" s="95">
        <v>0</v>
      </c>
      <c r="S46" s="95">
        <v>10</v>
      </c>
      <c r="T46" s="95">
        <v>10</v>
      </c>
      <c r="U46" s="95">
        <v>1</v>
      </c>
      <c r="V46" s="95">
        <v>1</v>
      </c>
      <c r="W46" s="95">
        <v>14</v>
      </c>
      <c r="X46" s="95">
        <v>1</v>
      </c>
      <c r="Y46">
        <v>15000000</v>
      </c>
    </row>
    <row r="47" spans="1:25" x14ac:dyDescent="0.3">
      <c r="A47" s="95">
        <v>11</v>
      </c>
      <c r="B47" s="95">
        <v>1</v>
      </c>
      <c r="C47">
        <v>7</v>
      </c>
      <c r="E47" s="95">
        <v>1</v>
      </c>
      <c r="F47" s="95">
        <v>1</v>
      </c>
      <c r="G47" s="95">
        <v>11</v>
      </c>
      <c r="H47" s="95">
        <v>5</v>
      </c>
      <c r="J47" s="95">
        <v>11</v>
      </c>
      <c r="K47">
        <v>12</v>
      </c>
      <c r="L47">
        <v>2</v>
      </c>
      <c r="M47" s="95">
        <v>1</v>
      </c>
      <c r="N47">
        <v>0</v>
      </c>
      <c r="O47">
        <v>0</v>
      </c>
      <c r="P47">
        <v>0</v>
      </c>
      <c r="Q47" s="95">
        <v>0</v>
      </c>
      <c r="S47" s="95">
        <v>11</v>
      </c>
      <c r="T47" s="95">
        <v>11</v>
      </c>
      <c r="U47" s="95">
        <v>1</v>
      </c>
      <c r="V47" s="95">
        <v>1</v>
      </c>
      <c r="W47" s="95">
        <v>15</v>
      </c>
      <c r="X47" s="95">
        <v>-2</v>
      </c>
      <c r="Y47" s="95">
        <v>0</v>
      </c>
    </row>
    <row r="48" spans="1:25" x14ac:dyDescent="0.3">
      <c r="A48" s="95">
        <v>12</v>
      </c>
      <c r="B48" s="95">
        <v>1</v>
      </c>
      <c r="C48">
        <v>8</v>
      </c>
      <c r="E48" s="95">
        <v>1</v>
      </c>
      <c r="F48" s="95">
        <v>1</v>
      </c>
      <c r="G48" s="95">
        <v>12</v>
      </c>
      <c r="H48" s="95">
        <v>6</v>
      </c>
      <c r="J48" s="95"/>
      <c r="S48" s="95">
        <v>12</v>
      </c>
      <c r="T48" s="95">
        <v>12</v>
      </c>
      <c r="U48" s="95">
        <v>1</v>
      </c>
      <c r="V48" s="95">
        <v>1</v>
      </c>
      <c r="W48" s="95">
        <v>15</v>
      </c>
      <c r="X48" s="95">
        <v>-1</v>
      </c>
      <c r="Y48" s="95">
        <v>0</v>
      </c>
    </row>
    <row r="49" spans="1:25" x14ac:dyDescent="0.3">
      <c r="A49" s="95">
        <v>13</v>
      </c>
      <c r="B49" s="95">
        <v>1</v>
      </c>
      <c r="C49">
        <v>9</v>
      </c>
      <c r="E49" s="95">
        <v>1</v>
      </c>
      <c r="F49" s="95">
        <v>1</v>
      </c>
      <c r="G49" s="95">
        <v>13</v>
      </c>
      <c r="H49" s="95">
        <v>7</v>
      </c>
      <c r="J49" s="95"/>
      <c r="S49" s="95">
        <v>13</v>
      </c>
      <c r="T49" s="95">
        <v>13</v>
      </c>
      <c r="U49" s="95">
        <v>1</v>
      </c>
      <c r="V49" s="95">
        <v>1</v>
      </c>
      <c r="W49" s="95">
        <v>15</v>
      </c>
      <c r="X49" s="95">
        <v>1</v>
      </c>
      <c r="Y49">
        <v>3000000</v>
      </c>
    </row>
    <row r="50" spans="1:25" x14ac:dyDescent="0.3">
      <c r="A50" s="95">
        <v>14</v>
      </c>
      <c r="B50" s="95">
        <v>1</v>
      </c>
      <c r="C50">
        <v>9</v>
      </c>
      <c r="E50" s="95">
        <v>1</v>
      </c>
      <c r="F50" s="95">
        <v>1</v>
      </c>
      <c r="G50" s="95">
        <v>14</v>
      </c>
      <c r="H50">
        <v>7</v>
      </c>
      <c r="J50" s="95"/>
      <c r="S50" s="95">
        <v>14</v>
      </c>
      <c r="T50" s="95">
        <v>14</v>
      </c>
      <c r="U50" s="95">
        <v>1</v>
      </c>
      <c r="V50" s="95">
        <v>1</v>
      </c>
      <c r="W50" s="95">
        <v>16</v>
      </c>
      <c r="X50" s="95">
        <v>-2</v>
      </c>
      <c r="Y50" s="95">
        <v>0</v>
      </c>
    </row>
    <row r="51" spans="1:25" x14ac:dyDescent="0.3">
      <c r="A51" s="95">
        <v>15</v>
      </c>
      <c r="B51" s="95">
        <v>1</v>
      </c>
      <c r="C51">
        <v>9</v>
      </c>
      <c r="E51" s="95">
        <v>1</v>
      </c>
      <c r="F51">
        <v>2</v>
      </c>
      <c r="G51" s="95">
        <v>1</v>
      </c>
      <c r="H51">
        <v>1</v>
      </c>
      <c r="J51" s="95"/>
      <c r="S51" s="95">
        <v>15</v>
      </c>
      <c r="T51" s="95">
        <v>15</v>
      </c>
      <c r="U51" s="95">
        <v>1</v>
      </c>
      <c r="V51" s="95">
        <v>1</v>
      </c>
      <c r="W51" s="95">
        <v>16</v>
      </c>
      <c r="X51" s="95">
        <v>-1</v>
      </c>
      <c r="Y51" s="95">
        <v>0</v>
      </c>
    </row>
    <row r="52" spans="1:25" x14ac:dyDescent="0.3">
      <c r="A52" s="95">
        <v>16</v>
      </c>
      <c r="B52" s="95">
        <v>1</v>
      </c>
      <c r="C52">
        <v>10</v>
      </c>
      <c r="E52" s="95">
        <v>1</v>
      </c>
      <c r="F52" s="95">
        <v>2</v>
      </c>
      <c r="G52" s="95">
        <v>2</v>
      </c>
      <c r="H52">
        <v>1</v>
      </c>
      <c r="J52" s="95"/>
      <c r="S52" s="95">
        <v>16</v>
      </c>
      <c r="T52" s="95">
        <v>16</v>
      </c>
      <c r="U52" s="95">
        <v>1</v>
      </c>
      <c r="V52" s="95">
        <v>1</v>
      </c>
      <c r="W52" s="95">
        <v>16</v>
      </c>
      <c r="X52" s="95">
        <v>1</v>
      </c>
      <c r="Y52">
        <v>10500000</v>
      </c>
    </row>
    <row r="53" spans="1:25" x14ac:dyDescent="0.3">
      <c r="A53" s="95">
        <v>17</v>
      </c>
      <c r="B53" s="95">
        <v>1</v>
      </c>
      <c r="C53">
        <v>10</v>
      </c>
      <c r="E53" s="95">
        <v>1</v>
      </c>
      <c r="F53" s="95">
        <v>2</v>
      </c>
      <c r="G53" s="95">
        <v>3</v>
      </c>
      <c r="H53">
        <v>1</v>
      </c>
      <c r="S53" s="95">
        <v>17</v>
      </c>
      <c r="T53" s="95">
        <v>17</v>
      </c>
      <c r="U53" s="95">
        <v>1</v>
      </c>
      <c r="V53" s="95">
        <v>1</v>
      </c>
      <c r="W53" s="95">
        <v>17</v>
      </c>
      <c r="X53" s="95">
        <v>-2</v>
      </c>
      <c r="Y53" s="95">
        <v>0</v>
      </c>
    </row>
    <row r="54" spans="1:25" x14ac:dyDescent="0.3">
      <c r="A54" s="95">
        <v>18</v>
      </c>
      <c r="B54" s="95">
        <v>1</v>
      </c>
      <c r="C54">
        <v>11</v>
      </c>
      <c r="E54" s="95">
        <v>1</v>
      </c>
      <c r="F54" s="95">
        <v>2</v>
      </c>
      <c r="G54" s="95">
        <v>4</v>
      </c>
      <c r="H54">
        <v>1</v>
      </c>
      <c r="S54" s="95">
        <v>18</v>
      </c>
      <c r="T54" s="95">
        <v>18</v>
      </c>
      <c r="U54" s="95">
        <v>1</v>
      </c>
      <c r="V54" s="95">
        <v>1</v>
      </c>
      <c r="W54" s="95">
        <v>17</v>
      </c>
      <c r="X54" s="95">
        <v>-1</v>
      </c>
      <c r="Y54" s="95">
        <v>0</v>
      </c>
    </row>
    <row r="55" spans="1:25" x14ac:dyDescent="0.3">
      <c r="A55" s="95">
        <v>19</v>
      </c>
      <c r="B55" s="95">
        <v>1</v>
      </c>
      <c r="C55">
        <v>11</v>
      </c>
      <c r="E55" s="95">
        <v>1</v>
      </c>
      <c r="F55" s="95">
        <v>2</v>
      </c>
      <c r="G55" s="95">
        <v>5</v>
      </c>
      <c r="H55">
        <v>1</v>
      </c>
      <c r="S55" s="95">
        <v>19</v>
      </c>
      <c r="T55" s="95">
        <v>19</v>
      </c>
      <c r="U55" s="95">
        <v>1</v>
      </c>
      <c r="V55" s="95">
        <v>1</v>
      </c>
      <c r="W55" s="95">
        <v>17</v>
      </c>
      <c r="X55" s="95">
        <v>1</v>
      </c>
      <c r="Y55">
        <v>4500000</v>
      </c>
    </row>
    <row r="56" spans="1:25" x14ac:dyDescent="0.3">
      <c r="A56" s="95">
        <v>20</v>
      </c>
      <c r="B56" s="95">
        <v>1</v>
      </c>
      <c r="C56">
        <v>12</v>
      </c>
      <c r="E56" s="95">
        <v>1</v>
      </c>
      <c r="F56" s="95">
        <v>2</v>
      </c>
      <c r="G56" s="95">
        <v>6</v>
      </c>
      <c r="H56">
        <v>1</v>
      </c>
      <c r="S56" s="95">
        <v>20</v>
      </c>
      <c r="T56" s="95">
        <v>20</v>
      </c>
      <c r="U56" s="95">
        <v>1</v>
      </c>
      <c r="V56" s="95">
        <v>1</v>
      </c>
      <c r="W56" s="95">
        <v>18</v>
      </c>
      <c r="X56" s="95">
        <v>-2</v>
      </c>
      <c r="Y56" s="95">
        <v>0</v>
      </c>
    </row>
    <row r="57" spans="1:25" x14ac:dyDescent="0.3">
      <c r="A57" s="95">
        <v>21</v>
      </c>
      <c r="B57" s="95">
        <v>1</v>
      </c>
      <c r="C57">
        <v>12</v>
      </c>
      <c r="E57" s="95">
        <v>1</v>
      </c>
      <c r="F57" s="95">
        <v>2</v>
      </c>
      <c r="G57" s="95">
        <v>7</v>
      </c>
      <c r="H57">
        <v>1</v>
      </c>
      <c r="S57" s="95">
        <v>21</v>
      </c>
      <c r="T57" s="95">
        <v>21</v>
      </c>
      <c r="U57" s="95">
        <v>1</v>
      </c>
      <c r="V57" s="95">
        <v>1</v>
      </c>
      <c r="W57" s="95">
        <v>18</v>
      </c>
      <c r="X57" s="95">
        <v>-1</v>
      </c>
      <c r="Y57" s="95">
        <v>0</v>
      </c>
    </row>
    <row r="58" spans="1:25" x14ac:dyDescent="0.3">
      <c r="A58" s="95">
        <v>22</v>
      </c>
      <c r="B58" s="95">
        <v>1</v>
      </c>
      <c r="C58">
        <v>13</v>
      </c>
      <c r="E58" s="95">
        <v>1</v>
      </c>
      <c r="F58" s="95">
        <v>2</v>
      </c>
      <c r="G58" s="95">
        <v>8</v>
      </c>
      <c r="H58">
        <v>1</v>
      </c>
      <c r="S58" s="95">
        <v>22</v>
      </c>
      <c r="T58" s="95">
        <v>22</v>
      </c>
      <c r="U58" s="95">
        <v>1</v>
      </c>
      <c r="V58" s="95">
        <v>1</v>
      </c>
      <c r="W58" s="95">
        <v>18</v>
      </c>
      <c r="X58" s="95">
        <v>1</v>
      </c>
      <c r="Y58">
        <v>278788</v>
      </c>
    </row>
    <row r="59" spans="1:25" x14ac:dyDescent="0.3">
      <c r="A59" s="95">
        <v>23</v>
      </c>
      <c r="B59" s="95">
        <v>1</v>
      </c>
      <c r="C59">
        <v>13</v>
      </c>
      <c r="E59" s="95">
        <v>1</v>
      </c>
      <c r="F59" s="95">
        <v>2</v>
      </c>
      <c r="G59" s="95">
        <v>9</v>
      </c>
      <c r="H59" s="95">
        <v>1</v>
      </c>
      <c r="S59" s="95">
        <v>23</v>
      </c>
      <c r="T59" s="95">
        <v>23</v>
      </c>
      <c r="U59" s="95">
        <v>1</v>
      </c>
      <c r="V59" s="95">
        <v>1</v>
      </c>
      <c r="W59" s="95">
        <v>19</v>
      </c>
      <c r="X59" s="95">
        <v>-2</v>
      </c>
      <c r="Y59" s="95">
        <v>0</v>
      </c>
    </row>
    <row r="60" spans="1:25" x14ac:dyDescent="0.3">
      <c r="A60" s="95">
        <v>24</v>
      </c>
      <c r="B60" s="95">
        <v>1</v>
      </c>
      <c r="C60">
        <v>13</v>
      </c>
      <c r="E60" s="95">
        <v>1</v>
      </c>
      <c r="F60" s="95">
        <v>2</v>
      </c>
      <c r="G60" s="95">
        <v>10</v>
      </c>
      <c r="H60" s="95">
        <v>1</v>
      </c>
      <c r="S60" s="95">
        <v>24</v>
      </c>
      <c r="T60" s="95">
        <v>24</v>
      </c>
      <c r="U60" s="95">
        <v>1</v>
      </c>
      <c r="V60" s="95">
        <v>1</v>
      </c>
      <c r="W60" s="95">
        <v>19</v>
      </c>
      <c r="X60" s="95">
        <v>-1</v>
      </c>
      <c r="Y60" s="95">
        <v>0</v>
      </c>
    </row>
    <row r="61" spans="1:25" x14ac:dyDescent="0.3">
      <c r="A61" s="95">
        <v>25</v>
      </c>
      <c r="B61" s="95">
        <v>1</v>
      </c>
      <c r="C61">
        <v>14</v>
      </c>
      <c r="E61" s="95">
        <v>1</v>
      </c>
      <c r="F61" s="95">
        <v>2</v>
      </c>
      <c r="G61" s="95">
        <v>11</v>
      </c>
      <c r="H61" s="95">
        <v>1</v>
      </c>
      <c r="S61" s="95">
        <v>25</v>
      </c>
      <c r="T61" s="95">
        <v>25</v>
      </c>
      <c r="U61" s="95">
        <v>1</v>
      </c>
      <c r="V61" s="95">
        <v>1</v>
      </c>
      <c r="W61" s="95">
        <v>19</v>
      </c>
      <c r="X61" s="95">
        <v>1</v>
      </c>
      <c r="Y61">
        <v>100000</v>
      </c>
    </row>
    <row r="62" spans="1:25" x14ac:dyDescent="0.3">
      <c r="A62" s="95">
        <v>26</v>
      </c>
      <c r="B62" s="95">
        <v>1</v>
      </c>
      <c r="C62">
        <v>14</v>
      </c>
      <c r="E62" s="95">
        <v>1</v>
      </c>
      <c r="F62" s="95">
        <v>2</v>
      </c>
      <c r="G62" s="95">
        <v>12</v>
      </c>
      <c r="H62" s="95">
        <v>1</v>
      </c>
      <c r="S62" s="95">
        <v>26</v>
      </c>
      <c r="T62" s="95">
        <v>26</v>
      </c>
      <c r="U62" s="95">
        <v>1</v>
      </c>
      <c r="V62" s="95">
        <v>1</v>
      </c>
      <c r="W62" s="95">
        <v>20</v>
      </c>
      <c r="X62" s="95">
        <v>-2</v>
      </c>
      <c r="Y62" s="95">
        <v>0</v>
      </c>
    </row>
    <row r="63" spans="1:25" x14ac:dyDescent="0.3">
      <c r="A63" s="95">
        <v>27</v>
      </c>
      <c r="B63" s="95">
        <v>1</v>
      </c>
      <c r="C63">
        <v>14</v>
      </c>
      <c r="E63" s="95">
        <v>1</v>
      </c>
      <c r="F63" s="95">
        <v>2</v>
      </c>
      <c r="G63" s="95">
        <v>13</v>
      </c>
      <c r="H63">
        <v>8</v>
      </c>
      <c r="S63" s="95">
        <v>27</v>
      </c>
      <c r="T63" s="95">
        <v>27</v>
      </c>
      <c r="U63" s="95">
        <v>1</v>
      </c>
      <c r="V63" s="95">
        <v>1</v>
      </c>
      <c r="W63" s="95">
        <v>20</v>
      </c>
      <c r="X63" s="95">
        <v>-1</v>
      </c>
      <c r="Y63" s="95">
        <v>0</v>
      </c>
    </row>
    <row r="64" spans="1:25" x14ac:dyDescent="0.3">
      <c r="A64" s="95">
        <v>1</v>
      </c>
      <c r="B64">
        <v>2</v>
      </c>
      <c r="C64" s="95">
        <v>1</v>
      </c>
      <c r="E64" s="95">
        <v>1</v>
      </c>
      <c r="F64" s="95">
        <v>2</v>
      </c>
      <c r="G64" s="95">
        <v>14</v>
      </c>
      <c r="H64">
        <v>9</v>
      </c>
      <c r="V64" s="95">
        <v>1</v>
      </c>
      <c r="W64" s="95">
        <v>20</v>
      </c>
      <c r="X64" s="95">
        <v>1</v>
      </c>
      <c r="Y64" s="95">
        <v>7500000</v>
      </c>
    </row>
    <row r="65" spans="1:25" x14ac:dyDescent="0.3">
      <c r="A65" s="95">
        <v>2</v>
      </c>
      <c r="B65" s="95">
        <v>2</v>
      </c>
      <c r="C65" s="95">
        <v>2</v>
      </c>
      <c r="E65">
        <v>1</v>
      </c>
      <c r="F65">
        <v>3</v>
      </c>
      <c r="G65">
        <v>1</v>
      </c>
      <c r="H65" s="95">
        <v>10</v>
      </c>
      <c r="V65" s="95">
        <v>1</v>
      </c>
      <c r="W65" s="95">
        <v>21</v>
      </c>
      <c r="X65" s="95">
        <v>-2</v>
      </c>
      <c r="Y65" s="95">
        <v>0</v>
      </c>
    </row>
    <row r="66" spans="1:25" x14ac:dyDescent="0.3">
      <c r="A66" s="95">
        <v>3</v>
      </c>
      <c r="B66" s="95">
        <v>2</v>
      </c>
      <c r="C66" s="95">
        <v>3</v>
      </c>
      <c r="E66">
        <v>1</v>
      </c>
      <c r="F66">
        <v>3</v>
      </c>
      <c r="G66">
        <v>2</v>
      </c>
      <c r="H66" s="95">
        <v>11</v>
      </c>
      <c r="V66" s="95">
        <v>1</v>
      </c>
      <c r="W66" s="95">
        <v>21</v>
      </c>
      <c r="X66" s="95">
        <v>-1</v>
      </c>
      <c r="Y66" s="95">
        <v>0</v>
      </c>
    </row>
    <row r="67" spans="1:25" x14ac:dyDescent="0.3">
      <c r="A67" s="95">
        <v>4</v>
      </c>
      <c r="B67" s="95">
        <v>2</v>
      </c>
      <c r="C67" s="95">
        <v>4</v>
      </c>
      <c r="E67">
        <v>1</v>
      </c>
      <c r="F67">
        <v>3</v>
      </c>
      <c r="G67">
        <v>3</v>
      </c>
      <c r="H67">
        <v>11</v>
      </c>
      <c r="V67" s="95">
        <v>1</v>
      </c>
      <c r="W67" s="95">
        <v>21</v>
      </c>
      <c r="X67" s="95">
        <v>1</v>
      </c>
      <c r="Y67">
        <v>3000000</v>
      </c>
    </row>
    <row r="68" spans="1:25" x14ac:dyDescent="0.3">
      <c r="A68" s="95">
        <v>5</v>
      </c>
      <c r="B68" s="95">
        <v>2</v>
      </c>
      <c r="C68" s="95">
        <v>5</v>
      </c>
      <c r="E68" s="95"/>
      <c r="F68" s="95"/>
      <c r="G68" s="95"/>
      <c r="H68" s="95"/>
      <c r="V68" s="95">
        <v>1</v>
      </c>
      <c r="W68" s="95">
        <v>22</v>
      </c>
      <c r="X68" s="95">
        <v>-2</v>
      </c>
      <c r="Y68" s="95">
        <v>0</v>
      </c>
    </row>
    <row r="69" spans="1:25" x14ac:dyDescent="0.3">
      <c r="A69" s="95">
        <v>6</v>
      </c>
      <c r="B69" s="95">
        <v>2</v>
      </c>
      <c r="C69" s="95">
        <v>6</v>
      </c>
      <c r="V69" s="95">
        <v>1</v>
      </c>
      <c r="W69" s="95">
        <v>22</v>
      </c>
      <c r="X69" s="95">
        <v>-1</v>
      </c>
      <c r="Y69" s="95">
        <v>0</v>
      </c>
    </row>
    <row r="70" spans="1:25" x14ac:dyDescent="0.3">
      <c r="A70" s="95">
        <v>7</v>
      </c>
      <c r="B70" s="95">
        <v>2</v>
      </c>
      <c r="C70" s="95">
        <v>7</v>
      </c>
      <c r="V70" s="95">
        <v>1</v>
      </c>
      <c r="W70" s="95">
        <v>22</v>
      </c>
      <c r="X70" s="95">
        <v>1</v>
      </c>
      <c r="Y70">
        <v>30000000</v>
      </c>
    </row>
    <row r="71" spans="1:25" x14ac:dyDescent="0.3">
      <c r="A71" s="95">
        <v>8</v>
      </c>
      <c r="B71" s="95">
        <v>2</v>
      </c>
      <c r="C71" s="95">
        <v>8</v>
      </c>
      <c r="V71" s="95">
        <v>1</v>
      </c>
      <c r="W71" s="95">
        <v>23</v>
      </c>
      <c r="X71" s="95">
        <v>-2</v>
      </c>
      <c r="Y71" s="95">
        <v>0</v>
      </c>
    </row>
    <row r="72" spans="1:25" x14ac:dyDescent="0.3">
      <c r="A72" s="95">
        <v>9</v>
      </c>
      <c r="B72" s="95">
        <v>2</v>
      </c>
      <c r="C72" s="95">
        <v>9</v>
      </c>
      <c r="V72" s="95">
        <v>1</v>
      </c>
      <c r="W72" s="95">
        <v>23</v>
      </c>
      <c r="X72" s="95">
        <v>-1</v>
      </c>
      <c r="Y72" s="95">
        <v>0</v>
      </c>
    </row>
    <row r="73" spans="1:25" x14ac:dyDescent="0.3">
      <c r="A73" s="95">
        <v>10</v>
      </c>
      <c r="B73" s="95">
        <v>2</v>
      </c>
      <c r="C73" s="95">
        <v>10</v>
      </c>
      <c r="V73" s="95">
        <v>1</v>
      </c>
      <c r="W73" s="95">
        <v>23</v>
      </c>
      <c r="X73" s="95">
        <v>1</v>
      </c>
      <c r="Y73">
        <v>7500000</v>
      </c>
    </row>
    <row r="74" spans="1:25" x14ac:dyDescent="0.3">
      <c r="A74" s="95">
        <v>11</v>
      </c>
      <c r="B74" s="95">
        <v>2</v>
      </c>
      <c r="C74" s="95">
        <v>11</v>
      </c>
      <c r="V74" s="95">
        <v>1</v>
      </c>
      <c r="W74" s="95">
        <v>24</v>
      </c>
      <c r="X74" s="95">
        <v>-2</v>
      </c>
      <c r="Y74" s="95">
        <v>0</v>
      </c>
    </row>
    <row r="75" spans="1:25" x14ac:dyDescent="0.3">
      <c r="A75" s="95">
        <v>12</v>
      </c>
      <c r="B75" s="95">
        <v>2</v>
      </c>
      <c r="C75" s="95">
        <v>12</v>
      </c>
      <c r="V75" s="95">
        <v>1</v>
      </c>
      <c r="W75" s="95">
        <v>24</v>
      </c>
      <c r="X75" s="95">
        <v>-1</v>
      </c>
      <c r="Y75" s="95">
        <v>0</v>
      </c>
    </row>
    <row r="76" spans="1:25" x14ac:dyDescent="0.3">
      <c r="A76" s="95">
        <v>13</v>
      </c>
      <c r="B76" s="95">
        <v>2</v>
      </c>
      <c r="C76" s="95">
        <v>13</v>
      </c>
      <c r="V76" s="95">
        <v>1</v>
      </c>
      <c r="W76" s="95">
        <v>24</v>
      </c>
      <c r="X76" s="95">
        <v>1</v>
      </c>
      <c r="Y76">
        <v>2500000</v>
      </c>
    </row>
    <row r="77" spans="1:25" x14ac:dyDescent="0.3">
      <c r="A77" s="95">
        <v>14</v>
      </c>
      <c r="B77" s="95">
        <v>2</v>
      </c>
      <c r="C77" s="95">
        <v>14</v>
      </c>
      <c r="V77" s="95">
        <v>1</v>
      </c>
      <c r="W77" s="95">
        <v>25</v>
      </c>
      <c r="X77" s="95">
        <v>-2</v>
      </c>
      <c r="Y77" s="95">
        <v>0</v>
      </c>
    </row>
    <row r="78" spans="1:25" x14ac:dyDescent="0.3">
      <c r="A78" s="95">
        <v>1</v>
      </c>
      <c r="B78">
        <v>3</v>
      </c>
      <c r="C78">
        <v>1</v>
      </c>
      <c r="V78" s="95">
        <v>1</v>
      </c>
      <c r="W78" s="95">
        <v>25</v>
      </c>
      <c r="X78" s="95">
        <v>-1</v>
      </c>
      <c r="Y78" s="95">
        <v>0</v>
      </c>
    </row>
    <row r="79" spans="1:25" x14ac:dyDescent="0.3">
      <c r="A79" s="95">
        <v>2</v>
      </c>
      <c r="B79" s="95">
        <v>3</v>
      </c>
      <c r="C79">
        <v>1</v>
      </c>
      <c r="V79" s="95">
        <v>1</v>
      </c>
      <c r="W79" s="95">
        <v>25</v>
      </c>
      <c r="X79" s="95">
        <v>1</v>
      </c>
      <c r="Y79">
        <v>10000000</v>
      </c>
    </row>
    <row r="80" spans="1:25" x14ac:dyDescent="0.3">
      <c r="A80" s="95">
        <v>3</v>
      </c>
      <c r="B80" s="95">
        <v>3</v>
      </c>
      <c r="C80">
        <v>1</v>
      </c>
      <c r="V80" s="95">
        <v>1</v>
      </c>
      <c r="W80" s="95">
        <v>26</v>
      </c>
      <c r="X80" s="95">
        <v>-2</v>
      </c>
      <c r="Y80" s="95">
        <v>0</v>
      </c>
    </row>
    <row r="81" spans="1:25" x14ac:dyDescent="0.3">
      <c r="A81" s="95">
        <v>4</v>
      </c>
      <c r="B81" s="95">
        <v>3</v>
      </c>
      <c r="C81">
        <v>1</v>
      </c>
      <c r="V81" s="95">
        <v>1</v>
      </c>
      <c r="W81" s="95">
        <v>26</v>
      </c>
      <c r="X81" s="95">
        <v>-1</v>
      </c>
      <c r="Y81" s="95">
        <v>0</v>
      </c>
    </row>
    <row r="82" spans="1:25" x14ac:dyDescent="0.3">
      <c r="A82" s="95">
        <v>5</v>
      </c>
      <c r="B82" s="95">
        <v>3</v>
      </c>
      <c r="C82" s="95">
        <v>1</v>
      </c>
      <c r="V82" s="95">
        <v>1</v>
      </c>
      <c r="W82" s="95">
        <v>26</v>
      </c>
      <c r="X82" s="95">
        <v>1</v>
      </c>
      <c r="Y82">
        <v>5000000</v>
      </c>
    </row>
    <row r="83" spans="1:25" x14ac:dyDescent="0.3">
      <c r="A83" s="95">
        <v>6</v>
      </c>
      <c r="B83" s="95">
        <v>3</v>
      </c>
      <c r="C83" s="95">
        <v>1</v>
      </c>
      <c r="V83" s="95">
        <v>1</v>
      </c>
      <c r="W83" s="95">
        <v>27</v>
      </c>
      <c r="X83" s="95">
        <v>-2</v>
      </c>
      <c r="Y83" s="95">
        <v>0</v>
      </c>
    </row>
    <row r="84" spans="1:25" x14ac:dyDescent="0.3">
      <c r="A84" s="95">
        <v>7</v>
      </c>
      <c r="B84" s="95">
        <v>3</v>
      </c>
      <c r="C84" s="95">
        <v>1</v>
      </c>
      <c r="V84" s="95">
        <v>1</v>
      </c>
      <c r="W84" s="95">
        <v>27</v>
      </c>
      <c r="X84" s="95">
        <v>-1</v>
      </c>
      <c r="Y84" s="95">
        <v>0</v>
      </c>
    </row>
    <row r="85" spans="1:25" x14ac:dyDescent="0.3">
      <c r="A85" s="95">
        <v>8</v>
      </c>
      <c r="B85" s="95">
        <v>3</v>
      </c>
      <c r="C85" s="95">
        <v>1</v>
      </c>
      <c r="V85" s="95">
        <v>1</v>
      </c>
      <c r="W85" s="95">
        <v>27</v>
      </c>
      <c r="X85" s="95">
        <v>1</v>
      </c>
      <c r="Y85">
        <v>1000000</v>
      </c>
    </row>
    <row r="86" spans="1:25" x14ac:dyDescent="0.3">
      <c r="A86" s="95">
        <v>9</v>
      </c>
      <c r="B86" s="95">
        <v>3</v>
      </c>
      <c r="C86" s="95">
        <v>2</v>
      </c>
    </row>
    <row r="87" spans="1:25" x14ac:dyDescent="0.3">
      <c r="A87" s="95">
        <v>10</v>
      </c>
      <c r="B87" s="95">
        <v>3</v>
      </c>
      <c r="C87" s="95">
        <v>2</v>
      </c>
    </row>
    <row r="88" spans="1:25" s="95" customFormat="1" x14ac:dyDescent="0.3">
      <c r="A88" s="95">
        <v>11</v>
      </c>
      <c r="B88" s="95">
        <v>3</v>
      </c>
      <c r="C88" s="95">
        <v>2</v>
      </c>
    </row>
    <row r="89" spans="1:25" s="95" customFormat="1" x14ac:dyDescent="0.3">
      <c r="A89" s="95">
        <v>12</v>
      </c>
      <c r="B89" s="95">
        <v>3</v>
      </c>
      <c r="C89" s="95">
        <v>2</v>
      </c>
    </row>
    <row r="90" spans="1:25" s="95" customFormat="1" x14ac:dyDescent="0.3">
      <c r="A90" s="95">
        <v>13</v>
      </c>
      <c r="B90" s="95">
        <v>3</v>
      </c>
      <c r="C90" s="95">
        <v>3</v>
      </c>
    </row>
    <row r="91" spans="1:25" s="95" customFormat="1" x14ac:dyDescent="0.3">
      <c r="A91" s="95">
        <v>14</v>
      </c>
      <c r="B91" s="95">
        <v>3</v>
      </c>
      <c r="C91" s="95">
        <v>3</v>
      </c>
    </row>
    <row r="92" spans="1:25" s="95" customFormat="1" x14ac:dyDescent="0.3"/>
    <row r="93" spans="1:25" s="95" customFormat="1" x14ac:dyDescent="0.3"/>
    <row r="96" spans="1:25" x14ac:dyDescent="0.3">
      <c r="A96" s="1" t="s">
        <v>135</v>
      </c>
    </row>
    <row r="97" spans="1:21" s="95" customFormat="1" x14ac:dyDescent="0.3">
      <c r="A97" s="1"/>
    </row>
    <row r="98" spans="1:21" x14ac:dyDescent="0.3">
      <c r="A98" s="95" t="s">
        <v>119</v>
      </c>
      <c r="B98" s="95"/>
      <c r="C98" s="95"/>
      <c r="D98" s="95"/>
      <c r="E98" s="95" t="s">
        <v>123</v>
      </c>
      <c r="F98" s="95"/>
      <c r="G98" s="95"/>
      <c r="H98" s="95"/>
      <c r="I98" s="95"/>
      <c r="J98" s="95" t="s">
        <v>132</v>
      </c>
      <c r="K98" s="95"/>
      <c r="L98" s="95"/>
      <c r="N98" s="95"/>
      <c r="O98" s="95"/>
      <c r="P98" s="95"/>
      <c r="Q98" s="95"/>
      <c r="S98" s="95" t="s">
        <v>133</v>
      </c>
      <c r="T98" s="95"/>
      <c r="U98" s="95"/>
    </row>
    <row r="99" spans="1:21" x14ac:dyDescent="0.3">
      <c r="A99" s="95" t="s">
        <v>120</v>
      </c>
      <c r="B99" s="95" t="s">
        <v>121</v>
      </c>
      <c r="C99" s="95" t="s">
        <v>122</v>
      </c>
      <c r="D99" s="95"/>
      <c r="E99" s="95" t="s">
        <v>124</v>
      </c>
      <c r="F99" s="95" t="s">
        <v>121</v>
      </c>
      <c r="G99" s="95" t="s">
        <v>125</v>
      </c>
      <c r="H99" s="95" t="s">
        <v>126</v>
      </c>
      <c r="I99" s="95"/>
      <c r="J99" s="95" t="s">
        <v>126</v>
      </c>
      <c r="K99" s="95" t="s">
        <v>127</v>
      </c>
      <c r="L99" s="95" t="s">
        <v>128</v>
      </c>
      <c r="M99" s="95" t="s">
        <v>138</v>
      </c>
      <c r="N99" s="95" t="s">
        <v>129</v>
      </c>
      <c r="O99" s="95" t="s">
        <v>130</v>
      </c>
      <c r="P99" s="95" t="s">
        <v>131</v>
      </c>
      <c r="Q99" s="95"/>
      <c r="S99" s="95" t="s">
        <v>134</v>
      </c>
      <c r="T99" s="95" t="s">
        <v>125</v>
      </c>
      <c r="U99" s="95" t="s">
        <v>124</v>
      </c>
    </row>
    <row r="100" spans="1:21" x14ac:dyDescent="0.3">
      <c r="A100" s="95">
        <v>1</v>
      </c>
      <c r="B100">
        <v>1</v>
      </c>
      <c r="C100">
        <v>1</v>
      </c>
      <c r="E100">
        <v>1</v>
      </c>
      <c r="F100">
        <v>1</v>
      </c>
      <c r="G100">
        <v>1</v>
      </c>
      <c r="H100">
        <v>1</v>
      </c>
      <c r="J100">
        <v>1</v>
      </c>
      <c r="K100" s="95">
        <v>2</v>
      </c>
      <c r="L100" s="95">
        <v>0</v>
      </c>
      <c r="M100" s="95">
        <v>1</v>
      </c>
      <c r="N100" s="95">
        <v>20000000</v>
      </c>
      <c r="O100" s="95">
        <v>50000000</v>
      </c>
      <c r="P100" s="95">
        <v>1</v>
      </c>
      <c r="S100">
        <v>1</v>
      </c>
      <c r="T100" s="95">
        <v>1</v>
      </c>
      <c r="U100">
        <v>1</v>
      </c>
    </row>
    <row r="101" spans="1:21" x14ac:dyDescent="0.3">
      <c r="A101" s="95">
        <v>2</v>
      </c>
      <c r="B101" s="95">
        <v>1</v>
      </c>
      <c r="C101">
        <v>1</v>
      </c>
      <c r="E101" s="95">
        <v>1</v>
      </c>
      <c r="F101" s="95">
        <v>1</v>
      </c>
      <c r="G101">
        <v>2</v>
      </c>
      <c r="H101">
        <v>2</v>
      </c>
      <c r="J101">
        <v>2</v>
      </c>
      <c r="K101" s="95">
        <v>2</v>
      </c>
      <c r="L101" s="95">
        <v>0</v>
      </c>
      <c r="M101" s="95">
        <v>1</v>
      </c>
      <c r="N101" s="95">
        <v>20000000</v>
      </c>
      <c r="O101" s="95">
        <v>50000000</v>
      </c>
      <c r="P101" s="95">
        <v>1</v>
      </c>
      <c r="S101">
        <v>2</v>
      </c>
      <c r="T101" s="95">
        <v>2</v>
      </c>
      <c r="U101">
        <v>1</v>
      </c>
    </row>
    <row r="102" spans="1:21" x14ac:dyDescent="0.3">
      <c r="A102" s="95">
        <v>3</v>
      </c>
      <c r="B102" s="95">
        <v>1</v>
      </c>
      <c r="C102">
        <v>1</v>
      </c>
      <c r="E102" s="95">
        <v>1</v>
      </c>
      <c r="F102" s="95">
        <v>1</v>
      </c>
      <c r="G102" s="95">
        <v>3</v>
      </c>
      <c r="H102">
        <v>3</v>
      </c>
      <c r="J102">
        <v>3</v>
      </c>
      <c r="K102" s="95">
        <v>2</v>
      </c>
      <c r="L102" s="95">
        <v>0</v>
      </c>
      <c r="M102" s="95">
        <v>1</v>
      </c>
      <c r="N102" s="95">
        <v>20000000</v>
      </c>
      <c r="O102" s="95">
        <v>31411111</v>
      </c>
      <c r="P102" s="95">
        <v>1</v>
      </c>
      <c r="S102">
        <v>3</v>
      </c>
      <c r="T102" s="95">
        <v>3</v>
      </c>
      <c r="U102">
        <v>1</v>
      </c>
    </row>
    <row r="103" spans="1:21" x14ac:dyDescent="0.3">
      <c r="A103" s="95">
        <v>4</v>
      </c>
      <c r="B103" s="95">
        <v>1</v>
      </c>
      <c r="C103">
        <v>2</v>
      </c>
      <c r="E103" s="95">
        <v>1</v>
      </c>
      <c r="F103" s="95">
        <v>1</v>
      </c>
      <c r="G103" s="95">
        <v>4</v>
      </c>
      <c r="H103">
        <v>4</v>
      </c>
      <c r="J103">
        <v>4</v>
      </c>
      <c r="K103" s="95">
        <v>12</v>
      </c>
      <c r="L103" s="95">
        <v>0</v>
      </c>
      <c r="M103" s="95">
        <v>1</v>
      </c>
      <c r="N103" s="95">
        <v>0</v>
      </c>
      <c r="O103" s="95">
        <v>0</v>
      </c>
      <c r="P103" s="95">
        <v>0</v>
      </c>
      <c r="S103">
        <v>4</v>
      </c>
      <c r="T103" s="95">
        <v>4</v>
      </c>
      <c r="U103">
        <v>1</v>
      </c>
    </row>
    <row r="104" spans="1:21" x14ac:dyDescent="0.3">
      <c r="A104" s="95">
        <v>5</v>
      </c>
      <c r="B104" s="95">
        <v>1</v>
      </c>
      <c r="C104">
        <v>2</v>
      </c>
      <c r="E104" s="95">
        <v>1</v>
      </c>
      <c r="F104" s="95">
        <v>1</v>
      </c>
      <c r="G104" s="95">
        <v>5</v>
      </c>
      <c r="H104">
        <v>5</v>
      </c>
      <c r="J104">
        <v>5</v>
      </c>
      <c r="K104" s="95">
        <v>2</v>
      </c>
      <c r="L104" s="95">
        <v>0</v>
      </c>
      <c r="M104" s="95">
        <v>1</v>
      </c>
      <c r="N104" s="95">
        <v>75000000</v>
      </c>
      <c r="O104" s="95">
        <v>25000000</v>
      </c>
      <c r="P104" s="95">
        <v>1</v>
      </c>
      <c r="S104">
        <v>5</v>
      </c>
      <c r="T104" s="95">
        <v>5</v>
      </c>
      <c r="U104">
        <v>1</v>
      </c>
    </row>
    <row r="105" spans="1:21" x14ac:dyDescent="0.3">
      <c r="A105" s="95">
        <v>6</v>
      </c>
      <c r="B105" s="95">
        <v>1</v>
      </c>
      <c r="C105">
        <v>2</v>
      </c>
      <c r="E105" s="95">
        <v>1</v>
      </c>
      <c r="F105" s="95">
        <v>1</v>
      </c>
      <c r="G105" s="95">
        <v>6</v>
      </c>
      <c r="H105">
        <v>4</v>
      </c>
      <c r="J105">
        <v>6</v>
      </c>
      <c r="K105">
        <v>2</v>
      </c>
      <c r="L105">
        <v>0</v>
      </c>
      <c r="M105" s="95">
        <v>1</v>
      </c>
      <c r="N105">
        <v>575000</v>
      </c>
      <c r="O105">
        <v>175000</v>
      </c>
      <c r="P105">
        <v>1</v>
      </c>
      <c r="S105">
        <v>6</v>
      </c>
      <c r="T105" s="95">
        <v>6</v>
      </c>
      <c r="U105">
        <v>1</v>
      </c>
    </row>
    <row r="106" spans="1:21" x14ac:dyDescent="0.3">
      <c r="A106" s="95">
        <v>7</v>
      </c>
      <c r="B106" s="95">
        <v>1</v>
      </c>
      <c r="C106">
        <v>3</v>
      </c>
      <c r="E106" s="95">
        <v>1</v>
      </c>
      <c r="F106" s="95">
        <v>1</v>
      </c>
      <c r="G106" s="95">
        <v>7</v>
      </c>
      <c r="H106">
        <v>6</v>
      </c>
      <c r="J106">
        <v>7</v>
      </c>
      <c r="K106">
        <v>2</v>
      </c>
      <c r="L106">
        <v>0</v>
      </c>
      <c r="M106" s="95">
        <v>1</v>
      </c>
      <c r="N106">
        <v>15000000</v>
      </c>
      <c r="O106">
        <v>5000000</v>
      </c>
      <c r="P106">
        <v>1</v>
      </c>
      <c r="S106">
        <v>7</v>
      </c>
      <c r="T106" s="95">
        <v>7</v>
      </c>
      <c r="U106">
        <v>1</v>
      </c>
    </row>
    <row r="107" spans="1:21" x14ac:dyDescent="0.3">
      <c r="A107" s="95">
        <v>8</v>
      </c>
      <c r="B107" s="95">
        <v>1</v>
      </c>
      <c r="C107">
        <v>3</v>
      </c>
      <c r="E107" s="95">
        <v>1</v>
      </c>
      <c r="F107" s="95">
        <v>1</v>
      </c>
      <c r="G107" s="95">
        <v>8</v>
      </c>
      <c r="H107">
        <v>7</v>
      </c>
      <c r="M107" s="95"/>
      <c r="S107">
        <v>8</v>
      </c>
      <c r="T107" s="95">
        <v>8</v>
      </c>
      <c r="U107">
        <v>1</v>
      </c>
    </row>
    <row r="108" spans="1:21" x14ac:dyDescent="0.3">
      <c r="A108" s="95">
        <v>9</v>
      </c>
      <c r="B108" s="95">
        <v>1</v>
      </c>
      <c r="C108">
        <v>3</v>
      </c>
      <c r="E108" s="95">
        <v>1</v>
      </c>
      <c r="F108" s="95">
        <v>1</v>
      </c>
      <c r="G108" s="95">
        <v>9</v>
      </c>
      <c r="H108">
        <v>4</v>
      </c>
      <c r="M108" s="95"/>
      <c r="S108">
        <v>9</v>
      </c>
      <c r="T108" s="95">
        <v>9</v>
      </c>
      <c r="U108">
        <v>1</v>
      </c>
    </row>
    <row r="109" spans="1:21" x14ac:dyDescent="0.3">
      <c r="A109" s="95">
        <v>10</v>
      </c>
      <c r="B109" s="95">
        <v>1</v>
      </c>
      <c r="C109">
        <v>4</v>
      </c>
      <c r="E109" s="95">
        <v>1</v>
      </c>
      <c r="F109" s="95">
        <v>1</v>
      </c>
      <c r="G109" s="95">
        <v>10</v>
      </c>
      <c r="H109">
        <v>4</v>
      </c>
      <c r="M109" s="95"/>
      <c r="S109">
        <v>10</v>
      </c>
      <c r="T109" s="95">
        <v>10</v>
      </c>
      <c r="U109">
        <v>1</v>
      </c>
    </row>
    <row r="110" spans="1:21" x14ac:dyDescent="0.3">
      <c r="A110" s="95">
        <v>11</v>
      </c>
      <c r="B110" s="95">
        <v>1</v>
      </c>
      <c r="C110">
        <v>4</v>
      </c>
      <c r="M110" s="95"/>
    </row>
    <row r="111" spans="1:21" x14ac:dyDescent="0.3">
      <c r="A111" s="95">
        <v>12</v>
      </c>
      <c r="B111" s="95">
        <v>1</v>
      </c>
      <c r="C111">
        <v>4</v>
      </c>
    </row>
    <row r="112" spans="1:21" x14ac:dyDescent="0.3">
      <c r="A112" s="95">
        <v>13</v>
      </c>
      <c r="B112" s="95">
        <v>1</v>
      </c>
      <c r="C112">
        <v>5</v>
      </c>
    </row>
    <row r="113" spans="1:3" x14ac:dyDescent="0.3">
      <c r="A113" s="95">
        <v>14</v>
      </c>
      <c r="B113" s="95">
        <v>1</v>
      </c>
      <c r="C113">
        <v>5</v>
      </c>
    </row>
    <row r="114" spans="1:3" x14ac:dyDescent="0.3">
      <c r="A114" s="95">
        <v>15</v>
      </c>
      <c r="B114" s="95">
        <v>1</v>
      </c>
      <c r="C114">
        <v>5</v>
      </c>
    </row>
    <row r="115" spans="1:3" x14ac:dyDescent="0.3">
      <c r="A115" s="95">
        <v>16</v>
      </c>
      <c r="B115" s="95">
        <v>1</v>
      </c>
      <c r="C115">
        <v>6</v>
      </c>
    </row>
    <row r="116" spans="1:3" x14ac:dyDescent="0.3">
      <c r="A116" s="95">
        <v>17</v>
      </c>
      <c r="B116" s="95">
        <v>1</v>
      </c>
      <c r="C116">
        <v>6</v>
      </c>
    </row>
    <row r="117" spans="1:3" x14ac:dyDescent="0.3">
      <c r="A117" s="95">
        <v>18</v>
      </c>
      <c r="B117" s="95">
        <v>1</v>
      </c>
      <c r="C117">
        <v>7</v>
      </c>
    </row>
    <row r="118" spans="1:3" x14ac:dyDescent="0.3">
      <c r="A118" s="95">
        <v>19</v>
      </c>
      <c r="B118" s="95">
        <v>1</v>
      </c>
      <c r="C118">
        <v>7</v>
      </c>
    </row>
    <row r="119" spans="1:3" x14ac:dyDescent="0.3">
      <c r="A119" s="95">
        <v>20</v>
      </c>
      <c r="B119" s="95">
        <v>1</v>
      </c>
      <c r="C119">
        <v>8</v>
      </c>
    </row>
    <row r="120" spans="1:3" x14ac:dyDescent="0.3">
      <c r="A120" s="95">
        <v>21</v>
      </c>
      <c r="B120" s="95">
        <v>1</v>
      </c>
      <c r="C120">
        <v>8</v>
      </c>
    </row>
    <row r="121" spans="1:3" x14ac:dyDescent="0.3">
      <c r="A121" s="95">
        <v>22</v>
      </c>
      <c r="B121" s="95">
        <v>1</v>
      </c>
      <c r="C121">
        <v>9</v>
      </c>
    </row>
    <row r="122" spans="1:3" x14ac:dyDescent="0.3">
      <c r="A122" s="95">
        <v>23</v>
      </c>
      <c r="B122" s="95">
        <v>1</v>
      </c>
      <c r="C122">
        <v>9</v>
      </c>
    </row>
    <row r="123" spans="1:3" x14ac:dyDescent="0.3">
      <c r="A123" s="95">
        <v>24</v>
      </c>
      <c r="B123" s="95">
        <v>1</v>
      </c>
      <c r="C123">
        <v>9</v>
      </c>
    </row>
    <row r="124" spans="1:3" x14ac:dyDescent="0.3">
      <c r="A124" s="95">
        <v>25</v>
      </c>
      <c r="B124" s="95">
        <v>1</v>
      </c>
      <c r="C124">
        <v>10</v>
      </c>
    </row>
    <row r="125" spans="1:3" x14ac:dyDescent="0.3">
      <c r="A125" s="95">
        <v>26</v>
      </c>
      <c r="B125" s="95">
        <v>1</v>
      </c>
      <c r="C125">
        <v>10</v>
      </c>
    </row>
    <row r="126" spans="1:3" x14ac:dyDescent="0.3">
      <c r="A126" s="95">
        <v>27</v>
      </c>
      <c r="B126" s="95">
        <v>1</v>
      </c>
      <c r="C126">
        <v>10</v>
      </c>
    </row>
    <row r="128" spans="1:3" s="1" customFormat="1" x14ac:dyDescent="0.3">
      <c r="A128" s="1" t="s">
        <v>136</v>
      </c>
    </row>
    <row r="129" spans="1:21" s="1" customFormat="1" x14ac:dyDescent="0.3"/>
    <row r="130" spans="1:21" x14ac:dyDescent="0.3">
      <c r="A130" s="95" t="s">
        <v>119</v>
      </c>
      <c r="B130" s="95"/>
      <c r="C130" s="95"/>
      <c r="D130" s="95"/>
      <c r="E130" s="95" t="s">
        <v>123</v>
      </c>
      <c r="F130" s="95"/>
      <c r="G130" s="95"/>
      <c r="H130" s="95"/>
      <c r="I130" s="95"/>
      <c r="J130" s="95" t="s">
        <v>132</v>
      </c>
      <c r="K130" s="95"/>
      <c r="L130" s="95"/>
      <c r="N130" s="95"/>
      <c r="O130" s="95"/>
      <c r="P130" s="95"/>
      <c r="Q130" s="95"/>
      <c r="S130" s="95" t="s">
        <v>133</v>
      </c>
      <c r="T130" s="95"/>
      <c r="U130" s="95"/>
    </row>
    <row r="131" spans="1:21" x14ac:dyDescent="0.3">
      <c r="A131" s="95" t="s">
        <v>120</v>
      </c>
      <c r="B131" s="95" t="s">
        <v>121</v>
      </c>
      <c r="C131" s="95" t="s">
        <v>122</v>
      </c>
      <c r="D131" s="95"/>
      <c r="E131" s="95" t="s">
        <v>124</v>
      </c>
      <c r="F131" s="95" t="s">
        <v>121</v>
      </c>
      <c r="G131" s="95" t="s">
        <v>125</v>
      </c>
      <c r="H131" s="95" t="s">
        <v>126</v>
      </c>
      <c r="I131" s="95"/>
      <c r="J131" s="95" t="s">
        <v>126</v>
      </c>
      <c r="K131" s="95" t="s">
        <v>127</v>
      </c>
      <c r="L131" s="95" t="s">
        <v>128</v>
      </c>
      <c r="M131" t="s">
        <v>138</v>
      </c>
      <c r="N131" s="95" t="s">
        <v>129</v>
      </c>
      <c r="O131" s="95" t="s">
        <v>130</v>
      </c>
      <c r="P131" s="95" t="s">
        <v>131</v>
      </c>
      <c r="Q131" s="95"/>
      <c r="S131" s="95" t="s">
        <v>134</v>
      </c>
      <c r="T131" s="95" t="s">
        <v>125</v>
      </c>
      <c r="U131" s="95" t="s">
        <v>124</v>
      </c>
    </row>
    <row r="132" spans="1:21" x14ac:dyDescent="0.3">
      <c r="A132" s="95">
        <v>1</v>
      </c>
      <c r="B132" s="95">
        <v>1</v>
      </c>
      <c r="C132" s="95">
        <v>1</v>
      </c>
      <c r="D132" s="95"/>
      <c r="E132" s="95">
        <v>1</v>
      </c>
      <c r="F132" s="95">
        <v>1</v>
      </c>
      <c r="G132" s="95">
        <v>1</v>
      </c>
      <c r="H132" s="95">
        <v>1</v>
      </c>
      <c r="I132" s="95"/>
      <c r="J132" s="95">
        <v>1</v>
      </c>
      <c r="K132" s="95">
        <v>2</v>
      </c>
      <c r="L132" s="95">
        <v>2</v>
      </c>
      <c r="M132">
        <v>1</v>
      </c>
      <c r="N132" s="95">
        <v>20000000</v>
      </c>
      <c r="O132" s="95">
        <v>50000000</v>
      </c>
      <c r="P132" s="95">
        <v>1</v>
      </c>
      <c r="Q132" s="95"/>
      <c r="S132" s="95">
        <v>1</v>
      </c>
      <c r="T132" s="95">
        <v>1</v>
      </c>
      <c r="U132" s="95">
        <v>1</v>
      </c>
    </row>
    <row r="133" spans="1:21" x14ac:dyDescent="0.3">
      <c r="A133" s="95">
        <v>2</v>
      </c>
      <c r="B133" s="95">
        <v>1</v>
      </c>
      <c r="C133" s="95">
        <v>1</v>
      </c>
      <c r="D133" s="95"/>
      <c r="E133" s="95">
        <v>1</v>
      </c>
      <c r="F133" s="95">
        <v>1</v>
      </c>
      <c r="G133" s="95">
        <v>2</v>
      </c>
      <c r="H133" s="95">
        <v>2</v>
      </c>
      <c r="I133" s="95"/>
      <c r="J133" s="95">
        <v>2</v>
      </c>
      <c r="K133" s="95">
        <v>12</v>
      </c>
      <c r="L133" s="95">
        <v>2</v>
      </c>
      <c r="M133">
        <v>1</v>
      </c>
      <c r="N133" s="95">
        <v>0</v>
      </c>
      <c r="O133" s="95">
        <v>0</v>
      </c>
      <c r="P133" s="95">
        <v>0</v>
      </c>
      <c r="Q133" s="95"/>
      <c r="S133" s="95">
        <v>2</v>
      </c>
      <c r="T133" s="95">
        <v>2</v>
      </c>
      <c r="U133" s="95">
        <v>1</v>
      </c>
    </row>
    <row r="134" spans="1:21" x14ac:dyDescent="0.3">
      <c r="A134" s="95">
        <v>3</v>
      </c>
      <c r="B134" s="95">
        <v>1</v>
      </c>
      <c r="C134" s="95">
        <v>1</v>
      </c>
      <c r="D134" s="95"/>
      <c r="E134" s="95">
        <v>1</v>
      </c>
      <c r="F134" s="95">
        <v>1</v>
      </c>
      <c r="G134" s="95">
        <v>3</v>
      </c>
      <c r="H134" s="95">
        <v>2</v>
      </c>
      <c r="I134" s="95"/>
      <c r="J134" s="95"/>
      <c r="K134" s="95"/>
      <c r="L134" s="95"/>
      <c r="N134" s="95"/>
      <c r="O134" s="95"/>
      <c r="P134" s="95"/>
      <c r="Q134" s="95"/>
      <c r="S134" s="95">
        <v>3</v>
      </c>
      <c r="T134" s="95">
        <v>3</v>
      </c>
      <c r="U134" s="95">
        <v>1</v>
      </c>
    </row>
    <row r="135" spans="1:21" x14ac:dyDescent="0.3">
      <c r="A135" s="95">
        <v>4</v>
      </c>
      <c r="B135" s="95">
        <v>1</v>
      </c>
      <c r="C135" s="95">
        <v>1</v>
      </c>
      <c r="D135" s="95"/>
      <c r="E135" s="95"/>
      <c r="F135" s="95"/>
      <c r="G135" s="95"/>
      <c r="H135" s="95"/>
      <c r="I135" s="95"/>
      <c r="J135" s="95"/>
      <c r="K135" s="95"/>
      <c r="L135" s="95"/>
      <c r="N135" s="95"/>
      <c r="O135" s="95"/>
      <c r="P135" s="95"/>
      <c r="Q135" s="95"/>
      <c r="S135" s="95">
        <v>4</v>
      </c>
      <c r="T135" s="95">
        <v>4</v>
      </c>
      <c r="U135" s="95">
        <v>1</v>
      </c>
    </row>
    <row r="136" spans="1:21" x14ac:dyDescent="0.3">
      <c r="A136" s="95">
        <v>5</v>
      </c>
      <c r="B136" s="95">
        <v>1</v>
      </c>
      <c r="C136" s="95">
        <v>2</v>
      </c>
      <c r="D136" s="95"/>
      <c r="E136" s="95"/>
      <c r="F136" s="95"/>
      <c r="G136" s="95"/>
      <c r="H136" s="95"/>
      <c r="I136" s="95"/>
      <c r="J136" s="95"/>
      <c r="K136" s="95"/>
      <c r="L136" s="95"/>
      <c r="N136" s="95"/>
      <c r="O136" s="95"/>
      <c r="P136" s="95"/>
      <c r="Q136" s="95"/>
      <c r="S136" s="95">
        <v>5</v>
      </c>
      <c r="T136" s="95">
        <v>5</v>
      </c>
      <c r="U136" s="95">
        <v>1</v>
      </c>
    </row>
    <row r="137" spans="1:21" x14ac:dyDescent="0.3">
      <c r="A137" s="95">
        <v>6</v>
      </c>
      <c r="B137" s="95">
        <v>1</v>
      </c>
      <c r="C137" s="95">
        <v>2</v>
      </c>
      <c r="D137" s="95"/>
      <c r="E137" s="95"/>
      <c r="F137" s="95"/>
      <c r="G137" s="95"/>
      <c r="H137" s="95"/>
      <c r="I137" s="95"/>
      <c r="J137" s="95"/>
      <c r="K137" s="95"/>
      <c r="L137" s="95"/>
      <c r="N137" s="95"/>
      <c r="O137" s="95"/>
      <c r="P137" s="95"/>
      <c r="Q137" s="95"/>
      <c r="S137" s="95">
        <v>6</v>
      </c>
      <c r="T137" s="95">
        <v>6</v>
      </c>
      <c r="U137" s="95">
        <v>1</v>
      </c>
    </row>
    <row r="138" spans="1:21" x14ac:dyDescent="0.3">
      <c r="A138" s="95">
        <v>7</v>
      </c>
      <c r="B138" s="95">
        <v>1</v>
      </c>
      <c r="C138" s="95">
        <v>2</v>
      </c>
      <c r="D138" s="95"/>
      <c r="E138" s="95"/>
      <c r="F138" s="95"/>
      <c r="G138" s="95"/>
      <c r="H138" s="95"/>
      <c r="I138" s="95"/>
      <c r="J138" s="95"/>
      <c r="K138" s="95"/>
      <c r="L138" s="95"/>
      <c r="N138" s="95"/>
      <c r="O138" s="95"/>
      <c r="P138" s="95"/>
      <c r="Q138" s="95"/>
      <c r="S138" s="95">
        <v>7</v>
      </c>
      <c r="T138" s="95">
        <v>7</v>
      </c>
      <c r="U138" s="95">
        <v>1</v>
      </c>
    </row>
    <row r="139" spans="1:21" x14ac:dyDescent="0.3">
      <c r="A139" s="95">
        <v>8</v>
      </c>
      <c r="B139" s="95">
        <v>1</v>
      </c>
      <c r="C139" s="95">
        <v>2</v>
      </c>
      <c r="D139" s="95"/>
      <c r="E139" s="95"/>
      <c r="F139" s="95"/>
      <c r="G139" s="95"/>
      <c r="H139" s="95"/>
      <c r="I139" s="95"/>
      <c r="J139" s="95"/>
      <c r="K139" s="95"/>
      <c r="L139" s="95"/>
      <c r="N139" s="95"/>
      <c r="O139" s="95"/>
      <c r="P139" s="95"/>
      <c r="Q139" s="95"/>
      <c r="S139" s="95">
        <v>8</v>
      </c>
      <c r="T139" s="95">
        <v>8</v>
      </c>
      <c r="U139" s="95">
        <v>1</v>
      </c>
    </row>
    <row r="140" spans="1:21" x14ac:dyDescent="0.3">
      <c r="A140" s="95">
        <v>9</v>
      </c>
      <c r="B140" s="95">
        <v>1</v>
      </c>
      <c r="C140" s="95">
        <v>3</v>
      </c>
      <c r="D140" s="95"/>
      <c r="E140" s="95"/>
      <c r="F140" s="95"/>
      <c r="G140" s="95"/>
      <c r="H140" s="95"/>
      <c r="I140" s="95"/>
      <c r="J140" s="95"/>
      <c r="K140" s="95"/>
      <c r="L140" s="95"/>
      <c r="N140" s="95"/>
      <c r="O140" s="95"/>
      <c r="P140" s="95"/>
      <c r="Q140" s="95"/>
      <c r="S140" s="95">
        <v>9</v>
      </c>
      <c r="T140" s="95">
        <v>9</v>
      </c>
      <c r="U140" s="95">
        <v>1</v>
      </c>
    </row>
    <row r="141" spans="1:21" x14ac:dyDescent="0.3">
      <c r="A141" s="95">
        <v>10</v>
      </c>
      <c r="B141" s="95">
        <v>1</v>
      </c>
      <c r="C141" s="95">
        <v>3</v>
      </c>
      <c r="D141" s="95"/>
      <c r="E141" s="95"/>
      <c r="F141" s="95"/>
      <c r="G141" s="95"/>
      <c r="H141" s="95"/>
      <c r="I141" s="95"/>
      <c r="J141" s="95"/>
      <c r="K141" s="95"/>
      <c r="L141" s="95"/>
      <c r="N141" s="95"/>
      <c r="O141" s="95"/>
      <c r="P141" s="95"/>
      <c r="Q141" s="95"/>
      <c r="S141" s="95">
        <v>10</v>
      </c>
      <c r="T141" s="95">
        <v>10</v>
      </c>
      <c r="U141" s="95">
        <v>1</v>
      </c>
    </row>
    <row r="143" spans="1:21" s="1" customFormat="1" x14ac:dyDescent="0.3">
      <c r="A143" s="1" t="s">
        <v>137</v>
      </c>
    </row>
    <row r="144" spans="1:21" s="1" customFormat="1" x14ac:dyDescent="0.3"/>
    <row r="145" spans="1:21" x14ac:dyDescent="0.3">
      <c r="A145" s="95" t="s">
        <v>119</v>
      </c>
      <c r="B145" s="95"/>
      <c r="C145" s="95"/>
      <c r="D145" s="95"/>
      <c r="E145" s="95" t="s">
        <v>123</v>
      </c>
      <c r="F145" s="95"/>
      <c r="G145" s="95"/>
      <c r="H145" s="95"/>
      <c r="I145" s="95"/>
      <c r="J145" s="95" t="s">
        <v>132</v>
      </c>
      <c r="K145" s="95"/>
      <c r="L145" s="95"/>
      <c r="M145" s="95"/>
      <c r="N145" s="95"/>
      <c r="O145" s="95"/>
      <c r="P145" s="95"/>
      <c r="Q145" s="95"/>
      <c r="S145" s="95" t="s">
        <v>133</v>
      </c>
    </row>
    <row r="146" spans="1:21" x14ac:dyDescent="0.3">
      <c r="A146" s="95" t="s">
        <v>120</v>
      </c>
      <c r="B146" s="95" t="s">
        <v>121</v>
      </c>
      <c r="C146" s="95" t="s">
        <v>122</v>
      </c>
      <c r="D146" s="95"/>
      <c r="E146" s="95" t="s">
        <v>124</v>
      </c>
      <c r="F146" s="95" t="s">
        <v>121</v>
      </c>
      <c r="G146" s="95" t="s">
        <v>125</v>
      </c>
      <c r="H146" s="95" t="s">
        <v>126</v>
      </c>
      <c r="I146" s="95"/>
      <c r="J146" s="95" t="s">
        <v>126</v>
      </c>
      <c r="K146" s="95" t="s">
        <v>127</v>
      </c>
      <c r="L146" s="95" t="s">
        <v>128</v>
      </c>
      <c r="M146" s="95" t="s">
        <v>138</v>
      </c>
      <c r="N146" s="95" t="s">
        <v>129</v>
      </c>
      <c r="O146" s="95" t="s">
        <v>130</v>
      </c>
      <c r="P146" s="95" t="s">
        <v>131</v>
      </c>
      <c r="Q146" s="95"/>
      <c r="S146" s="95" t="s">
        <v>134</v>
      </c>
      <c r="T146" s="95" t="s">
        <v>125</v>
      </c>
      <c r="U146" s="95" t="s">
        <v>124</v>
      </c>
    </row>
    <row r="147" spans="1:21" x14ac:dyDescent="0.3">
      <c r="A147" s="95">
        <v>1</v>
      </c>
      <c r="B147" s="95">
        <v>1</v>
      </c>
      <c r="C147">
        <v>1</v>
      </c>
      <c r="E147">
        <v>1</v>
      </c>
      <c r="F147" s="95">
        <v>1</v>
      </c>
      <c r="G147" s="95">
        <v>1</v>
      </c>
      <c r="H147">
        <v>1</v>
      </c>
      <c r="J147">
        <v>1</v>
      </c>
      <c r="K147">
        <v>12</v>
      </c>
      <c r="L147">
        <v>0</v>
      </c>
      <c r="M147">
        <v>1</v>
      </c>
      <c r="N147">
        <v>0</v>
      </c>
      <c r="O147">
        <v>0</v>
      </c>
      <c r="P147">
        <v>0</v>
      </c>
      <c r="S147" s="95">
        <v>1</v>
      </c>
      <c r="T147" s="95">
        <v>1</v>
      </c>
      <c r="U147" s="95">
        <v>1</v>
      </c>
    </row>
    <row r="148" spans="1:21" x14ac:dyDescent="0.3">
      <c r="A148" s="95">
        <v>2</v>
      </c>
      <c r="B148" s="95">
        <v>1</v>
      </c>
      <c r="C148">
        <v>2</v>
      </c>
      <c r="E148">
        <v>1</v>
      </c>
      <c r="F148" s="95">
        <v>1</v>
      </c>
      <c r="G148" s="95">
        <v>2</v>
      </c>
      <c r="H148">
        <v>1</v>
      </c>
      <c r="J148">
        <v>2</v>
      </c>
      <c r="K148">
        <v>2</v>
      </c>
      <c r="L148">
        <v>0</v>
      </c>
      <c r="M148">
        <v>1</v>
      </c>
      <c r="N148">
        <v>0</v>
      </c>
      <c r="O148">
        <v>1000000000</v>
      </c>
      <c r="P148">
        <v>0.2</v>
      </c>
      <c r="S148" s="95">
        <v>2</v>
      </c>
      <c r="T148" s="95">
        <v>2</v>
      </c>
      <c r="U148" s="95">
        <v>1</v>
      </c>
    </row>
    <row r="149" spans="1:21" x14ac:dyDescent="0.3">
      <c r="A149" s="95">
        <v>3</v>
      </c>
      <c r="B149" s="95">
        <v>1</v>
      </c>
      <c r="C149">
        <v>3</v>
      </c>
      <c r="E149">
        <v>1</v>
      </c>
      <c r="F149" s="95">
        <v>1</v>
      </c>
      <c r="G149" s="95">
        <v>3</v>
      </c>
      <c r="H149">
        <v>1</v>
      </c>
      <c r="J149">
        <v>3</v>
      </c>
      <c r="K149">
        <v>2</v>
      </c>
      <c r="L149">
        <v>0</v>
      </c>
      <c r="M149">
        <v>1</v>
      </c>
      <c r="N149">
        <v>0</v>
      </c>
      <c r="O149" s="95">
        <v>1000000000</v>
      </c>
      <c r="P149">
        <v>0.4</v>
      </c>
      <c r="S149" s="95">
        <v>3</v>
      </c>
      <c r="T149" s="95">
        <v>3</v>
      </c>
      <c r="U149" s="95">
        <v>1</v>
      </c>
    </row>
    <row r="150" spans="1:21" x14ac:dyDescent="0.3">
      <c r="A150" s="95">
        <v>4</v>
      </c>
      <c r="B150" s="95">
        <v>1</v>
      </c>
      <c r="C150">
        <v>4</v>
      </c>
      <c r="E150">
        <v>1</v>
      </c>
      <c r="F150" s="95">
        <v>1</v>
      </c>
      <c r="G150" s="95">
        <v>4</v>
      </c>
      <c r="H150">
        <v>1</v>
      </c>
      <c r="J150">
        <v>4</v>
      </c>
      <c r="K150">
        <v>2</v>
      </c>
      <c r="L150">
        <v>0</v>
      </c>
      <c r="M150">
        <v>1</v>
      </c>
      <c r="N150">
        <v>0</v>
      </c>
      <c r="O150" s="95">
        <v>1000000000</v>
      </c>
      <c r="P150">
        <v>0.3</v>
      </c>
      <c r="S150" s="95">
        <v>4</v>
      </c>
      <c r="T150" s="95">
        <v>4</v>
      </c>
      <c r="U150" s="95">
        <v>1</v>
      </c>
    </row>
    <row r="151" spans="1:21" x14ac:dyDescent="0.3">
      <c r="A151" s="95">
        <v>5</v>
      </c>
      <c r="B151" s="95">
        <v>1</v>
      </c>
      <c r="C151">
        <v>5</v>
      </c>
      <c r="E151">
        <v>1</v>
      </c>
      <c r="F151" s="95">
        <v>1</v>
      </c>
      <c r="G151" s="95">
        <v>5</v>
      </c>
      <c r="H151">
        <v>2</v>
      </c>
      <c r="J151">
        <v>5</v>
      </c>
      <c r="K151">
        <v>2</v>
      </c>
      <c r="L151">
        <v>0</v>
      </c>
      <c r="M151">
        <v>1</v>
      </c>
      <c r="N151">
        <v>0</v>
      </c>
      <c r="O151" s="95">
        <v>1000000000</v>
      </c>
      <c r="P151">
        <v>0.25</v>
      </c>
      <c r="S151" s="95">
        <v>5</v>
      </c>
      <c r="T151" s="95">
        <v>5</v>
      </c>
      <c r="U151" s="95">
        <v>1</v>
      </c>
    </row>
    <row r="152" spans="1:21" x14ac:dyDescent="0.3">
      <c r="A152" s="95">
        <v>6</v>
      </c>
      <c r="B152" s="95">
        <v>1</v>
      </c>
      <c r="C152">
        <v>6</v>
      </c>
      <c r="E152">
        <v>1</v>
      </c>
      <c r="F152" s="95">
        <v>1</v>
      </c>
      <c r="G152" s="95">
        <v>6</v>
      </c>
      <c r="H152">
        <v>3</v>
      </c>
      <c r="J152">
        <v>6</v>
      </c>
      <c r="K152">
        <v>2</v>
      </c>
      <c r="L152">
        <v>0</v>
      </c>
      <c r="M152">
        <v>1</v>
      </c>
      <c r="N152">
        <v>0</v>
      </c>
      <c r="O152" s="95">
        <v>1000000000</v>
      </c>
      <c r="P152">
        <v>0.375</v>
      </c>
      <c r="S152" s="95">
        <v>6</v>
      </c>
      <c r="T152" s="95">
        <v>6</v>
      </c>
      <c r="U152" s="95">
        <v>1</v>
      </c>
    </row>
    <row r="153" spans="1:21" x14ac:dyDescent="0.3">
      <c r="A153" s="95">
        <v>7</v>
      </c>
      <c r="B153" s="95">
        <v>1</v>
      </c>
      <c r="C153">
        <v>7</v>
      </c>
      <c r="E153">
        <v>1</v>
      </c>
      <c r="F153" s="95">
        <v>1</v>
      </c>
      <c r="G153" s="95">
        <v>7</v>
      </c>
      <c r="H153">
        <v>2</v>
      </c>
      <c r="J153" s="95">
        <v>7</v>
      </c>
      <c r="K153" s="95">
        <v>2</v>
      </c>
      <c r="L153" s="95">
        <v>0</v>
      </c>
      <c r="M153" s="95">
        <v>1</v>
      </c>
      <c r="N153" s="95">
        <v>0</v>
      </c>
      <c r="O153" s="95">
        <v>1000000000</v>
      </c>
      <c r="P153">
        <v>0.6</v>
      </c>
      <c r="S153" s="95">
        <v>7</v>
      </c>
      <c r="T153" s="95">
        <v>7</v>
      </c>
      <c r="U153" s="95">
        <v>1</v>
      </c>
    </row>
    <row r="154" spans="1:21" x14ac:dyDescent="0.3">
      <c r="A154" s="95">
        <v>8</v>
      </c>
      <c r="B154" s="95">
        <v>1</v>
      </c>
      <c r="C154">
        <v>8</v>
      </c>
      <c r="E154">
        <v>1</v>
      </c>
      <c r="F154" s="95">
        <v>1</v>
      </c>
      <c r="G154" s="95">
        <v>8</v>
      </c>
      <c r="H154">
        <v>4</v>
      </c>
      <c r="J154" s="95">
        <v>8</v>
      </c>
      <c r="K154" s="95">
        <v>2</v>
      </c>
      <c r="L154" s="95">
        <v>0</v>
      </c>
      <c r="M154" s="95">
        <v>1</v>
      </c>
      <c r="N154" s="95">
        <v>0</v>
      </c>
      <c r="O154" s="95">
        <v>1000000000</v>
      </c>
      <c r="P154">
        <v>0.5</v>
      </c>
      <c r="S154" s="95">
        <v>8</v>
      </c>
      <c r="T154" s="95">
        <v>8</v>
      </c>
      <c r="U154" s="95">
        <v>1</v>
      </c>
    </row>
    <row r="155" spans="1:21" x14ac:dyDescent="0.3">
      <c r="A155" s="95">
        <v>9</v>
      </c>
      <c r="B155" s="95">
        <v>1</v>
      </c>
      <c r="C155">
        <v>9</v>
      </c>
      <c r="E155">
        <v>1</v>
      </c>
      <c r="F155" s="95">
        <v>1</v>
      </c>
      <c r="G155" s="95">
        <v>9</v>
      </c>
      <c r="H155">
        <v>5</v>
      </c>
      <c r="J155">
        <v>9</v>
      </c>
      <c r="K155">
        <v>14</v>
      </c>
      <c r="L155">
        <v>2</v>
      </c>
      <c r="M155">
        <v>1</v>
      </c>
      <c r="N155">
        <v>0</v>
      </c>
      <c r="O155">
        <v>60000000</v>
      </c>
      <c r="P155">
        <v>0</v>
      </c>
      <c r="S155" s="95">
        <v>9</v>
      </c>
      <c r="T155" s="95">
        <v>9</v>
      </c>
      <c r="U155" s="95">
        <v>1</v>
      </c>
    </row>
    <row r="156" spans="1:21" x14ac:dyDescent="0.3">
      <c r="A156" s="95">
        <v>10</v>
      </c>
      <c r="B156" s="95">
        <v>1</v>
      </c>
      <c r="C156">
        <v>10</v>
      </c>
      <c r="E156">
        <v>1</v>
      </c>
      <c r="F156" s="95">
        <v>1</v>
      </c>
      <c r="G156" s="95">
        <v>10</v>
      </c>
      <c r="H156">
        <v>6</v>
      </c>
      <c r="S156" s="95">
        <v>10</v>
      </c>
      <c r="T156" s="95">
        <v>10</v>
      </c>
      <c r="U156" s="95">
        <v>1</v>
      </c>
    </row>
    <row r="157" spans="1:21" x14ac:dyDescent="0.3">
      <c r="A157" s="95">
        <v>1</v>
      </c>
      <c r="B157">
        <v>2</v>
      </c>
      <c r="C157">
        <v>1</v>
      </c>
      <c r="E157">
        <v>2</v>
      </c>
      <c r="F157">
        <v>1</v>
      </c>
      <c r="G157">
        <v>5</v>
      </c>
      <c r="H157">
        <v>7</v>
      </c>
    </row>
    <row r="158" spans="1:21" x14ac:dyDescent="0.3">
      <c r="A158" s="95">
        <v>2</v>
      </c>
      <c r="B158">
        <v>2</v>
      </c>
      <c r="C158">
        <v>1</v>
      </c>
      <c r="E158">
        <v>2</v>
      </c>
      <c r="F158">
        <v>1</v>
      </c>
      <c r="G158">
        <v>7</v>
      </c>
      <c r="H158">
        <v>7</v>
      </c>
    </row>
    <row r="159" spans="1:21" x14ac:dyDescent="0.3">
      <c r="A159" s="95">
        <v>3</v>
      </c>
      <c r="B159">
        <v>2</v>
      </c>
      <c r="C159">
        <v>1</v>
      </c>
      <c r="E159">
        <v>2</v>
      </c>
      <c r="F159">
        <v>1</v>
      </c>
      <c r="G159">
        <v>8</v>
      </c>
      <c r="H159">
        <v>4</v>
      </c>
    </row>
    <row r="160" spans="1:21" x14ac:dyDescent="0.3">
      <c r="A160" s="95">
        <v>4</v>
      </c>
      <c r="B160">
        <v>2</v>
      </c>
      <c r="C160">
        <v>1</v>
      </c>
      <c r="E160">
        <v>2</v>
      </c>
      <c r="F160">
        <v>1</v>
      </c>
      <c r="G160">
        <v>9</v>
      </c>
      <c r="H160">
        <v>8</v>
      </c>
    </row>
    <row r="161" spans="1:21" x14ac:dyDescent="0.3">
      <c r="A161" s="95">
        <v>5</v>
      </c>
      <c r="B161">
        <v>2</v>
      </c>
      <c r="C161">
        <v>1</v>
      </c>
      <c r="E161">
        <v>1</v>
      </c>
      <c r="F161">
        <v>2</v>
      </c>
      <c r="G161">
        <v>1</v>
      </c>
      <c r="H161">
        <v>9</v>
      </c>
    </row>
    <row r="162" spans="1:21" x14ac:dyDescent="0.3">
      <c r="A162" s="95">
        <v>6</v>
      </c>
      <c r="B162">
        <v>2</v>
      </c>
      <c r="C162">
        <v>1</v>
      </c>
      <c r="E162">
        <v>2</v>
      </c>
      <c r="F162">
        <v>2</v>
      </c>
      <c r="G162">
        <v>1</v>
      </c>
      <c r="H162">
        <v>9</v>
      </c>
    </row>
    <row r="163" spans="1:21" x14ac:dyDescent="0.3">
      <c r="A163" s="95">
        <v>7</v>
      </c>
      <c r="B163">
        <v>2</v>
      </c>
      <c r="C163">
        <v>1</v>
      </c>
    </row>
    <row r="164" spans="1:21" x14ac:dyDescent="0.3">
      <c r="A164" s="95">
        <v>8</v>
      </c>
      <c r="B164">
        <v>2</v>
      </c>
      <c r="C164">
        <v>1</v>
      </c>
    </row>
    <row r="165" spans="1:21" x14ac:dyDescent="0.3">
      <c r="A165" s="95">
        <v>9</v>
      </c>
      <c r="B165">
        <v>2</v>
      </c>
      <c r="C165">
        <v>1</v>
      </c>
    </row>
    <row r="166" spans="1:21" x14ac:dyDescent="0.3">
      <c r="A166" s="95">
        <v>10</v>
      </c>
      <c r="B166">
        <v>2</v>
      </c>
      <c r="C166">
        <v>1</v>
      </c>
    </row>
    <row r="168" spans="1:21" s="1" customFormat="1" x14ac:dyDescent="0.3">
      <c r="A168" s="1" t="s">
        <v>140</v>
      </c>
    </row>
    <row r="169" spans="1:21" s="1" customFormat="1" x14ac:dyDescent="0.3"/>
    <row r="170" spans="1:21" x14ac:dyDescent="0.3">
      <c r="A170" s="95" t="s">
        <v>119</v>
      </c>
      <c r="B170" s="95"/>
      <c r="C170" s="95"/>
      <c r="D170" s="95"/>
      <c r="E170" s="95" t="s">
        <v>123</v>
      </c>
      <c r="F170" s="95"/>
      <c r="G170" s="95"/>
      <c r="H170" s="95"/>
      <c r="I170" s="95"/>
      <c r="J170" s="95" t="s">
        <v>132</v>
      </c>
      <c r="K170" s="95"/>
      <c r="L170" s="95"/>
      <c r="M170" s="95"/>
      <c r="N170" s="95"/>
      <c r="O170" s="95"/>
      <c r="P170" s="95"/>
      <c r="Q170" s="95"/>
      <c r="S170" s="95" t="s">
        <v>133</v>
      </c>
      <c r="T170" s="95"/>
      <c r="U170" s="95"/>
    </row>
    <row r="171" spans="1:21" x14ac:dyDescent="0.3">
      <c r="A171" s="95" t="s">
        <v>120</v>
      </c>
      <c r="B171" s="95" t="s">
        <v>121</v>
      </c>
      <c r="C171" s="95" t="s">
        <v>122</v>
      </c>
      <c r="D171" s="95"/>
      <c r="E171" s="95" t="s">
        <v>124</v>
      </c>
      <c r="F171" s="95" t="s">
        <v>121</v>
      </c>
      <c r="G171" s="95" t="s">
        <v>125</v>
      </c>
      <c r="H171" s="95" t="s">
        <v>126</v>
      </c>
      <c r="I171" s="95"/>
      <c r="J171" s="95" t="s">
        <v>126</v>
      </c>
      <c r="K171" s="95" t="s">
        <v>127</v>
      </c>
      <c r="L171" s="95" t="s">
        <v>128</v>
      </c>
      <c r="M171" s="95" t="s">
        <v>138</v>
      </c>
      <c r="N171" s="95" t="s">
        <v>129</v>
      </c>
      <c r="O171" s="95" t="s">
        <v>130</v>
      </c>
      <c r="P171" s="95" t="s">
        <v>131</v>
      </c>
      <c r="Q171" s="95"/>
      <c r="S171" s="95" t="s">
        <v>134</v>
      </c>
      <c r="T171" s="95" t="s">
        <v>125</v>
      </c>
      <c r="U171" s="95" t="s">
        <v>124</v>
      </c>
    </row>
    <row r="172" spans="1:21" x14ac:dyDescent="0.3">
      <c r="A172" s="95">
        <v>1</v>
      </c>
      <c r="B172" s="95">
        <v>1</v>
      </c>
      <c r="C172" s="95">
        <v>1</v>
      </c>
      <c r="E172" s="95">
        <v>1</v>
      </c>
      <c r="F172" s="95">
        <v>1</v>
      </c>
      <c r="G172" s="95">
        <v>1</v>
      </c>
      <c r="H172" s="95">
        <v>1</v>
      </c>
      <c r="J172">
        <v>1</v>
      </c>
      <c r="K172">
        <v>2</v>
      </c>
      <c r="L172">
        <v>0</v>
      </c>
      <c r="M172">
        <v>1</v>
      </c>
      <c r="N172">
        <v>1000000</v>
      </c>
      <c r="O172">
        <v>1000000</v>
      </c>
      <c r="P172">
        <v>0.5</v>
      </c>
      <c r="S172" s="95">
        <v>1</v>
      </c>
      <c r="T172" s="95">
        <v>1</v>
      </c>
      <c r="U172" s="95">
        <v>1</v>
      </c>
    </row>
    <row r="173" spans="1:21" x14ac:dyDescent="0.3">
      <c r="A173" s="95">
        <v>2</v>
      </c>
      <c r="B173" s="95">
        <v>1</v>
      </c>
      <c r="C173" s="95">
        <v>2</v>
      </c>
      <c r="E173" s="95">
        <v>1</v>
      </c>
      <c r="F173" s="95">
        <v>1</v>
      </c>
      <c r="G173" s="95">
        <v>2</v>
      </c>
      <c r="H173" s="95">
        <v>1</v>
      </c>
      <c r="J173">
        <v>2</v>
      </c>
      <c r="K173">
        <v>2</v>
      </c>
      <c r="L173">
        <v>0</v>
      </c>
      <c r="M173">
        <v>1</v>
      </c>
      <c r="N173">
        <v>2000000</v>
      </c>
      <c r="O173">
        <v>3000000</v>
      </c>
      <c r="P173">
        <v>0.9</v>
      </c>
      <c r="S173" s="95">
        <v>2</v>
      </c>
      <c r="T173" s="95">
        <v>2</v>
      </c>
      <c r="U173" s="95">
        <v>1</v>
      </c>
    </row>
    <row r="174" spans="1:21" x14ac:dyDescent="0.3">
      <c r="A174" s="95">
        <v>3</v>
      </c>
      <c r="B174" s="95">
        <v>1</v>
      </c>
      <c r="C174" s="95">
        <v>3</v>
      </c>
      <c r="E174" s="95">
        <v>1</v>
      </c>
      <c r="F174" s="95">
        <v>1</v>
      </c>
      <c r="G174" s="95">
        <v>3</v>
      </c>
      <c r="H174" s="95">
        <v>1</v>
      </c>
      <c r="J174">
        <v>3</v>
      </c>
      <c r="K174">
        <v>2</v>
      </c>
      <c r="L174">
        <v>0</v>
      </c>
      <c r="M174">
        <v>1</v>
      </c>
      <c r="N174">
        <v>5000000</v>
      </c>
      <c r="O174">
        <v>5000000</v>
      </c>
      <c r="P174">
        <v>1</v>
      </c>
      <c r="S174" s="95">
        <v>3</v>
      </c>
      <c r="T174" s="95">
        <v>3</v>
      </c>
      <c r="U174" s="95">
        <v>1</v>
      </c>
    </row>
    <row r="175" spans="1:21" x14ac:dyDescent="0.3">
      <c r="A175" s="95">
        <v>4</v>
      </c>
      <c r="B175" s="95">
        <v>1</v>
      </c>
      <c r="C175" s="95">
        <v>4</v>
      </c>
      <c r="E175" s="95">
        <v>1</v>
      </c>
      <c r="F175" s="95">
        <v>1</v>
      </c>
      <c r="G175" s="95">
        <v>4</v>
      </c>
      <c r="H175" s="95">
        <v>1</v>
      </c>
      <c r="J175">
        <v>4</v>
      </c>
      <c r="K175">
        <v>2</v>
      </c>
      <c r="L175">
        <v>0</v>
      </c>
      <c r="M175">
        <v>1</v>
      </c>
      <c r="N175">
        <v>10000000</v>
      </c>
      <c r="O175">
        <v>10000000</v>
      </c>
      <c r="P175">
        <v>1</v>
      </c>
      <c r="S175" s="95">
        <v>4</v>
      </c>
      <c r="T175" s="95">
        <v>4</v>
      </c>
      <c r="U175" s="95">
        <v>1</v>
      </c>
    </row>
    <row r="176" spans="1:21" x14ac:dyDescent="0.3">
      <c r="A176" s="95">
        <v>5</v>
      </c>
      <c r="B176" s="95">
        <v>1</v>
      </c>
      <c r="C176" s="95">
        <v>5</v>
      </c>
      <c r="E176" s="95">
        <v>1</v>
      </c>
      <c r="F176" s="95">
        <v>1</v>
      </c>
      <c r="G176" s="95">
        <v>5</v>
      </c>
      <c r="H176" s="95">
        <v>1</v>
      </c>
      <c r="J176">
        <v>5</v>
      </c>
      <c r="K176">
        <v>2</v>
      </c>
      <c r="L176">
        <v>0</v>
      </c>
      <c r="M176">
        <v>1</v>
      </c>
      <c r="N176">
        <v>20000000</v>
      </c>
      <c r="O176">
        <v>10000000</v>
      </c>
      <c r="P176">
        <v>1</v>
      </c>
      <c r="S176" s="95">
        <v>5</v>
      </c>
      <c r="T176" s="95">
        <v>5</v>
      </c>
      <c r="U176" s="95">
        <v>1</v>
      </c>
    </row>
    <row r="177" spans="1:21" x14ac:dyDescent="0.3">
      <c r="A177" s="95">
        <v>6</v>
      </c>
      <c r="B177" s="95">
        <v>1</v>
      </c>
      <c r="C177" s="95">
        <v>6</v>
      </c>
      <c r="E177" s="95">
        <v>1</v>
      </c>
      <c r="F177" s="95">
        <v>1</v>
      </c>
      <c r="G177" s="95">
        <v>6</v>
      </c>
      <c r="H177" s="95">
        <v>1</v>
      </c>
      <c r="J177">
        <v>6</v>
      </c>
      <c r="K177">
        <v>14</v>
      </c>
      <c r="L177">
        <v>2</v>
      </c>
      <c r="M177" s="95">
        <v>1</v>
      </c>
      <c r="N177">
        <v>0</v>
      </c>
      <c r="O177">
        <v>3000000</v>
      </c>
      <c r="P177">
        <v>0</v>
      </c>
      <c r="S177" s="95">
        <v>6</v>
      </c>
      <c r="T177" s="95">
        <v>6</v>
      </c>
      <c r="U177" s="95">
        <v>1</v>
      </c>
    </row>
    <row r="178" spans="1:21" x14ac:dyDescent="0.3">
      <c r="A178" s="95">
        <v>7</v>
      </c>
      <c r="B178" s="95">
        <v>1</v>
      </c>
      <c r="C178" s="95">
        <v>7</v>
      </c>
      <c r="E178" s="95">
        <v>1</v>
      </c>
      <c r="F178" s="95">
        <v>1</v>
      </c>
      <c r="G178" s="95">
        <v>7</v>
      </c>
      <c r="H178" s="95">
        <v>1</v>
      </c>
      <c r="J178">
        <v>7</v>
      </c>
      <c r="K178" s="95">
        <v>14</v>
      </c>
      <c r="L178">
        <v>2</v>
      </c>
      <c r="M178" s="95">
        <v>1</v>
      </c>
      <c r="N178">
        <v>0</v>
      </c>
      <c r="O178">
        <v>9000000</v>
      </c>
      <c r="P178">
        <v>0</v>
      </c>
      <c r="S178" s="95">
        <v>7</v>
      </c>
      <c r="T178" s="95">
        <v>7</v>
      </c>
      <c r="U178" s="95">
        <v>1</v>
      </c>
    </row>
    <row r="179" spans="1:21" x14ac:dyDescent="0.3">
      <c r="A179" s="95">
        <v>8</v>
      </c>
      <c r="B179" s="95">
        <v>1</v>
      </c>
      <c r="C179" s="95">
        <v>8</v>
      </c>
      <c r="E179" s="95">
        <v>1</v>
      </c>
      <c r="F179" s="95">
        <v>1</v>
      </c>
      <c r="G179" s="95">
        <v>8</v>
      </c>
      <c r="H179" s="95">
        <v>1</v>
      </c>
      <c r="J179">
        <v>8</v>
      </c>
      <c r="K179" s="95">
        <v>14</v>
      </c>
      <c r="L179">
        <v>2</v>
      </c>
      <c r="M179" s="95">
        <v>1</v>
      </c>
      <c r="N179">
        <v>0</v>
      </c>
      <c r="O179">
        <v>15000000</v>
      </c>
      <c r="P179">
        <v>0</v>
      </c>
      <c r="S179" s="95">
        <v>8</v>
      </c>
      <c r="T179" s="95">
        <v>8</v>
      </c>
      <c r="U179" s="95">
        <v>1</v>
      </c>
    </row>
    <row r="180" spans="1:21" x14ac:dyDescent="0.3">
      <c r="A180" s="95">
        <v>9</v>
      </c>
      <c r="B180" s="95">
        <v>1</v>
      </c>
      <c r="C180" s="95">
        <v>9</v>
      </c>
      <c r="E180" s="95">
        <v>1</v>
      </c>
      <c r="F180" s="95">
        <v>1</v>
      </c>
      <c r="G180" s="95">
        <v>9</v>
      </c>
      <c r="H180" s="95">
        <v>1</v>
      </c>
      <c r="J180">
        <v>9</v>
      </c>
      <c r="K180" s="95">
        <v>14</v>
      </c>
      <c r="L180">
        <v>2</v>
      </c>
      <c r="M180" s="95">
        <v>1</v>
      </c>
      <c r="N180">
        <v>0</v>
      </c>
      <c r="O180">
        <v>20000000</v>
      </c>
      <c r="P180">
        <v>0</v>
      </c>
      <c r="S180" s="95">
        <v>9</v>
      </c>
      <c r="T180" s="95">
        <v>9</v>
      </c>
      <c r="U180" s="95">
        <v>1</v>
      </c>
    </row>
    <row r="181" spans="1:21" x14ac:dyDescent="0.3">
      <c r="A181" s="95">
        <v>10</v>
      </c>
      <c r="B181" s="95">
        <v>1</v>
      </c>
      <c r="C181" s="95">
        <v>10</v>
      </c>
      <c r="E181" s="95">
        <v>1</v>
      </c>
      <c r="F181" s="95">
        <v>1</v>
      </c>
      <c r="G181" s="95">
        <v>10</v>
      </c>
      <c r="H181" s="95">
        <v>1</v>
      </c>
      <c r="J181">
        <v>10</v>
      </c>
      <c r="K181" s="95">
        <v>14</v>
      </c>
      <c r="L181">
        <v>2</v>
      </c>
      <c r="M181" s="95">
        <v>1</v>
      </c>
      <c r="N181">
        <v>0</v>
      </c>
      <c r="O181">
        <v>10000000</v>
      </c>
      <c r="P181">
        <v>0</v>
      </c>
      <c r="S181" s="95">
        <v>10</v>
      </c>
      <c r="T181" s="95">
        <v>10</v>
      </c>
      <c r="U181" s="95">
        <v>1</v>
      </c>
    </row>
    <row r="182" spans="1:21" x14ac:dyDescent="0.3">
      <c r="A182" s="95">
        <v>1</v>
      </c>
      <c r="B182">
        <v>2</v>
      </c>
      <c r="C182">
        <v>1</v>
      </c>
      <c r="E182" s="95">
        <v>2</v>
      </c>
      <c r="F182" s="95">
        <v>1</v>
      </c>
      <c r="G182" s="95">
        <v>1</v>
      </c>
      <c r="H182" s="95">
        <v>2</v>
      </c>
    </row>
    <row r="183" spans="1:21" x14ac:dyDescent="0.3">
      <c r="A183" s="95">
        <v>2</v>
      </c>
      <c r="B183">
        <v>2</v>
      </c>
      <c r="C183">
        <v>1</v>
      </c>
      <c r="E183" s="95">
        <v>2</v>
      </c>
      <c r="F183" s="95">
        <v>1</v>
      </c>
      <c r="G183" s="95">
        <v>2</v>
      </c>
      <c r="H183" s="95">
        <v>2</v>
      </c>
    </row>
    <row r="184" spans="1:21" x14ac:dyDescent="0.3">
      <c r="A184" s="95">
        <v>3</v>
      </c>
      <c r="B184">
        <v>2</v>
      </c>
      <c r="C184">
        <v>1</v>
      </c>
      <c r="E184" s="95">
        <v>2</v>
      </c>
      <c r="F184" s="95">
        <v>1</v>
      </c>
      <c r="G184" s="95">
        <v>3</v>
      </c>
      <c r="H184" s="95">
        <v>2</v>
      </c>
    </row>
    <row r="185" spans="1:21" x14ac:dyDescent="0.3">
      <c r="A185" s="95">
        <v>4</v>
      </c>
      <c r="B185">
        <v>2</v>
      </c>
      <c r="C185">
        <v>1</v>
      </c>
      <c r="E185" s="95">
        <v>2</v>
      </c>
      <c r="F185" s="95">
        <v>1</v>
      </c>
      <c r="G185" s="95">
        <v>4</v>
      </c>
      <c r="H185" s="95">
        <v>2</v>
      </c>
    </row>
    <row r="186" spans="1:21" x14ac:dyDescent="0.3">
      <c r="A186" s="95">
        <v>5</v>
      </c>
      <c r="B186">
        <v>2</v>
      </c>
      <c r="C186">
        <v>1</v>
      </c>
      <c r="E186" s="95">
        <v>2</v>
      </c>
      <c r="F186" s="95">
        <v>1</v>
      </c>
      <c r="G186" s="95">
        <v>5</v>
      </c>
      <c r="H186" s="95">
        <v>2</v>
      </c>
    </row>
    <row r="187" spans="1:21" x14ac:dyDescent="0.3">
      <c r="A187" s="95">
        <v>6</v>
      </c>
      <c r="B187">
        <v>2</v>
      </c>
      <c r="C187">
        <v>1</v>
      </c>
      <c r="E187" s="95">
        <v>2</v>
      </c>
      <c r="F187" s="95">
        <v>1</v>
      </c>
      <c r="G187" s="95">
        <v>6</v>
      </c>
      <c r="H187" s="95">
        <v>2</v>
      </c>
    </row>
    <row r="188" spans="1:21" x14ac:dyDescent="0.3">
      <c r="A188" s="95">
        <v>7</v>
      </c>
      <c r="B188">
        <v>2</v>
      </c>
      <c r="C188">
        <v>1</v>
      </c>
      <c r="E188" s="95">
        <v>2</v>
      </c>
      <c r="F188" s="95">
        <v>1</v>
      </c>
      <c r="G188" s="95">
        <v>7</v>
      </c>
      <c r="H188" s="95">
        <v>2</v>
      </c>
    </row>
    <row r="189" spans="1:21" x14ac:dyDescent="0.3">
      <c r="A189" s="95">
        <v>8</v>
      </c>
      <c r="B189">
        <v>2</v>
      </c>
      <c r="C189">
        <v>1</v>
      </c>
      <c r="E189" s="95">
        <v>2</v>
      </c>
      <c r="F189" s="95">
        <v>1</v>
      </c>
      <c r="G189" s="95">
        <v>8</v>
      </c>
      <c r="H189" s="95">
        <v>2</v>
      </c>
    </row>
    <row r="190" spans="1:21" x14ac:dyDescent="0.3">
      <c r="A190" s="95">
        <v>9</v>
      </c>
      <c r="B190">
        <v>2</v>
      </c>
      <c r="C190">
        <v>1</v>
      </c>
      <c r="E190" s="95">
        <v>2</v>
      </c>
      <c r="F190" s="95">
        <v>1</v>
      </c>
      <c r="G190" s="95">
        <v>9</v>
      </c>
      <c r="H190" s="95">
        <v>2</v>
      </c>
    </row>
    <row r="191" spans="1:21" x14ac:dyDescent="0.3">
      <c r="A191" s="95">
        <v>10</v>
      </c>
      <c r="B191">
        <v>2</v>
      </c>
      <c r="C191">
        <v>1</v>
      </c>
      <c r="E191" s="95">
        <v>2</v>
      </c>
      <c r="F191" s="95">
        <v>1</v>
      </c>
      <c r="G191" s="95">
        <v>10</v>
      </c>
      <c r="H191" s="95">
        <v>2</v>
      </c>
    </row>
    <row r="192" spans="1:21" x14ac:dyDescent="0.3">
      <c r="E192" s="95">
        <v>3</v>
      </c>
      <c r="F192" s="95">
        <v>1</v>
      </c>
      <c r="G192" s="95">
        <v>1</v>
      </c>
      <c r="H192" s="95">
        <v>3</v>
      </c>
    </row>
    <row r="193" spans="5:8" x14ac:dyDescent="0.3">
      <c r="E193" s="95">
        <v>3</v>
      </c>
      <c r="F193" s="95">
        <v>1</v>
      </c>
      <c r="G193" s="95">
        <v>2</v>
      </c>
      <c r="H193" s="95">
        <v>3</v>
      </c>
    </row>
    <row r="194" spans="5:8" x14ac:dyDescent="0.3">
      <c r="E194" s="95">
        <v>3</v>
      </c>
      <c r="F194" s="95">
        <v>1</v>
      </c>
      <c r="G194" s="95">
        <v>3</v>
      </c>
      <c r="H194" s="95">
        <v>3</v>
      </c>
    </row>
    <row r="195" spans="5:8" x14ac:dyDescent="0.3">
      <c r="E195" s="95">
        <v>3</v>
      </c>
      <c r="F195" s="95">
        <v>1</v>
      </c>
      <c r="G195" s="95">
        <v>4</v>
      </c>
      <c r="H195" s="95">
        <v>3</v>
      </c>
    </row>
    <row r="196" spans="5:8" x14ac:dyDescent="0.3">
      <c r="E196" s="95">
        <v>3</v>
      </c>
      <c r="F196" s="95">
        <v>1</v>
      </c>
      <c r="G196" s="95">
        <v>5</v>
      </c>
      <c r="H196" s="95">
        <v>3</v>
      </c>
    </row>
    <row r="197" spans="5:8" x14ac:dyDescent="0.3">
      <c r="E197" s="95">
        <v>3</v>
      </c>
      <c r="F197" s="95">
        <v>1</v>
      </c>
      <c r="G197" s="95">
        <v>6</v>
      </c>
      <c r="H197" s="95">
        <v>3</v>
      </c>
    </row>
    <row r="198" spans="5:8" x14ac:dyDescent="0.3">
      <c r="E198" s="95">
        <v>3</v>
      </c>
      <c r="F198" s="95">
        <v>1</v>
      </c>
      <c r="G198" s="95">
        <v>7</v>
      </c>
      <c r="H198" s="95">
        <v>3</v>
      </c>
    </row>
    <row r="199" spans="5:8" x14ac:dyDescent="0.3">
      <c r="E199" s="95">
        <v>3</v>
      </c>
      <c r="F199" s="95">
        <v>1</v>
      </c>
      <c r="G199" s="95">
        <v>8</v>
      </c>
      <c r="H199" s="95">
        <v>3</v>
      </c>
    </row>
    <row r="200" spans="5:8" x14ac:dyDescent="0.3">
      <c r="E200" s="95">
        <v>3</v>
      </c>
      <c r="F200" s="95">
        <v>1</v>
      </c>
      <c r="G200" s="95">
        <v>9</v>
      </c>
      <c r="H200" s="95">
        <v>3</v>
      </c>
    </row>
    <row r="201" spans="5:8" x14ac:dyDescent="0.3">
      <c r="E201" s="95">
        <v>3</v>
      </c>
      <c r="F201" s="95">
        <v>1</v>
      </c>
      <c r="G201" s="95">
        <v>10</v>
      </c>
      <c r="H201" s="95">
        <v>3</v>
      </c>
    </row>
    <row r="202" spans="5:8" x14ac:dyDescent="0.3">
      <c r="E202" s="95">
        <v>4</v>
      </c>
      <c r="F202" s="95">
        <v>1</v>
      </c>
      <c r="G202" s="95">
        <v>1</v>
      </c>
      <c r="H202" s="95">
        <v>4</v>
      </c>
    </row>
    <row r="203" spans="5:8" x14ac:dyDescent="0.3">
      <c r="E203" s="95">
        <v>4</v>
      </c>
      <c r="F203" s="95">
        <v>1</v>
      </c>
      <c r="G203" s="95">
        <v>2</v>
      </c>
      <c r="H203" s="95">
        <v>4</v>
      </c>
    </row>
    <row r="204" spans="5:8" x14ac:dyDescent="0.3">
      <c r="E204" s="95">
        <v>4</v>
      </c>
      <c r="F204" s="95">
        <v>1</v>
      </c>
      <c r="G204" s="95">
        <v>3</v>
      </c>
      <c r="H204" s="95">
        <v>4</v>
      </c>
    </row>
    <row r="205" spans="5:8" x14ac:dyDescent="0.3">
      <c r="E205" s="95">
        <v>4</v>
      </c>
      <c r="F205" s="95">
        <v>1</v>
      </c>
      <c r="G205" s="95">
        <v>4</v>
      </c>
      <c r="H205" s="95">
        <v>4</v>
      </c>
    </row>
    <row r="206" spans="5:8" x14ac:dyDescent="0.3">
      <c r="E206" s="95">
        <v>4</v>
      </c>
      <c r="F206" s="95">
        <v>1</v>
      </c>
      <c r="G206" s="95">
        <v>5</v>
      </c>
      <c r="H206" s="95">
        <v>4</v>
      </c>
    </row>
    <row r="207" spans="5:8" x14ac:dyDescent="0.3">
      <c r="E207" s="95">
        <v>4</v>
      </c>
      <c r="F207" s="95">
        <v>1</v>
      </c>
      <c r="G207" s="95">
        <v>6</v>
      </c>
      <c r="H207" s="95">
        <v>4</v>
      </c>
    </row>
    <row r="208" spans="5:8" x14ac:dyDescent="0.3">
      <c r="E208" s="95">
        <v>4</v>
      </c>
      <c r="F208" s="95">
        <v>1</v>
      </c>
      <c r="G208" s="95">
        <v>7</v>
      </c>
      <c r="H208" s="95">
        <v>4</v>
      </c>
    </row>
    <row r="209" spans="5:8" x14ac:dyDescent="0.3">
      <c r="E209" s="95">
        <v>4</v>
      </c>
      <c r="F209" s="95">
        <v>1</v>
      </c>
      <c r="G209" s="95">
        <v>8</v>
      </c>
      <c r="H209" s="95">
        <v>4</v>
      </c>
    </row>
    <row r="210" spans="5:8" x14ac:dyDescent="0.3">
      <c r="E210" s="95">
        <v>4</v>
      </c>
      <c r="F210" s="95">
        <v>1</v>
      </c>
      <c r="G210" s="95">
        <v>9</v>
      </c>
      <c r="H210" s="95">
        <v>4</v>
      </c>
    </row>
    <row r="211" spans="5:8" x14ac:dyDescent="0.3">
      <c r="E211" s="95">
        <v>4</v>
      </c>
      <c r="F211" s="95">
        <v>1</v>
      </c>
      <c r="G211" s="95">
        <v>10</v>
      </c>
      <c r="H211" s="95">
        <v>4</v>
      </c>
    </row>
    <row r="212" spans="5:8" x14ac:dyDescent="0.3">
      <c r="E212" s="95">
        <v>5</v>
      </c>
      <c r="F212" s="95">
        <v>1</v>
      </c>
      <c r="G212" s="95">
        <v>1</v>
      </c>
      <c r="H212" s="95">
        <v>5</v>
      </c>
    </row>
    <row r="213" spans="5:8" x14ac:dyDescent="0.3">
      <c r="E213" s="95">
        <v>5</v>
      </c>
      <c r="F213" s="95">
        <v>1</v>
      </c>
      <c r="G213" s="95">
        <v>2</v>
      </c>
      <c r="H213" s="95">
        <v>5</v>
      </c>
    </row>
    <row r="214" spans="5:8" x14ac:dyDescent="0.3">
      <c r="E214" s="95">
        <v>5</v>
      </c>
      <c r="F214" s="95">
        <v>1</v>
      </c>
      <c r="G214" s="95">
        <v>3</v>
      </c>
      <c r="H214" s="95">
        <v>5</v>
      </c>
    </row>
    <row r="215" spans="5:8" x14ac:dyDescent="0.3">
      <c r="E215" s="95">
        <v>5</v>
      </c>
      <c r="F215" s="95">
        <v>1</v>
      </c>
      <c r="G215" s="95">
        <v>4</v>
      </c>
      <c r="H215" s="95">
        <v>5</v>
      </c>
    </row>
    <row r="216" spans="5:8" x14ac:dyDescent="0.3">
      <c r="E216" s="95">
        <v>5</v>
      </c>
      <c r="F216" s="95">
        <v>1</v>
      </c>
      <c r="G216" s="95">
        <v>5</v>
      </c>
      <c r="H216" s="95">
        <v>5</v>
      </c>
    </row>
    <row r="217" spans="5:8" x14ac:dyDescent="0.3">
      <c r="E217" s="95">
        <v>5</v>
      </c>
      <c r="F217" s="95">
        <v>1</v>
      </c>
      <c r="G217" s="95">
        <v>6</v>
      </c>
      <c r="H217" s="95">
        <v>5</v>
      </c>
    </row>
    <row r="218" spans="5:8" x14ac:dyDescent="0.3">
      <c r="E218" s="95">
        <v>5</v>
      </c>
      <c r="F218" s="95">
        <v>1</v>
      </c>
      <c r="G218" s="95">
        <v>7</v>
      </c>
      <c r="H218" s="95">
        <v>5</v>
      </c>
    </row>
    <row r="219" spans="5:8" x14ac:dyDescent="0.3">
      <c r="E219" s="95">
        <v>5</v>
      </c>
      <c r="F219" s="95">
        <v>1</v>
      </c>
      <c r="G219" s="95">
        <v>8</v>
      </c>
      <c r="H219" s="95">
        <v>5</v>
      </c>
    </row>
    <row r="220" spans="5:8" x14ac:dyDescent="0.3">
      <c r="E220" s="95">
        <v>5</v>
      </c>
      <c r="F220" s="95">
        <v>1</v>
      </c>
      <c r="G220" s="95">
        <v>9</v>
      </c>
      <c r="H220" s="95">
        <v>5</v>
      </c>
    </row>
    <row r="221" spans="5:8" x14ac:dyDescent="0.3">
      <c r="E221" s="95">
        <v>5</v>
      </c>
      <c r="F221" s="95">
        <v>1</v>
      </c>
      <c r="G221" s="95">
        <v>10</v>
      </c>
      <c r="H221" s="95">
        <v>5</v>
      </c>
    </row>
    <row r="222" spans="5:8" x14ac:dyDescent="0.3">
      <c r="E222">
        <v>1</v>
      </c>
      <c r="F222">
        <v>2</v>
      </c>
      <c r="G222">
        <v>1</v>
      </c>
      <c r="H222">
        <v>6</v>
      </c>
    </row>
    <row r="223" spans="5:8" x14ac:dyDescent="0.3">
      <c r="E223">
        <v>2</v>
      </c>
      <c r="F223">
        <v>2</v>
      </c>
      <c r="G223">
        <v>1</v>
      </c>
      <c r="H223">
        <v>7</v>
      </c>
    </row>
    <row r="224" spans="5:8" x14ac:dyDescent="0.3">
      <c r="E224">
        <v>3</v>
      </c>
      <c r="F224">
        <v>2</v>
      </c>
      <c r="G224">
        <v>1</v>
      </c>
      <c r="H224">
        <v>8</v>
      </c>
    </row>
    <row r="225" spans="5:8" x14ac:dyDescent="0.3">
      <c r="E225">
        <v>4</v>
      </c>
      <c r="F225">
        <v>2</v>
      </c>
      <c r="G225">
        <v>1</v>
      </c>
      <c r="H225">
        <v>9</v>
      </c>
    </row>
    <row r="226" spans="5:8" x14ac:dyDescent="0.3">
      <c r="E226">
        <v>5</v>
      </c>
      <c r="F226">
        <v>2</v>
      </c>
      <c r="G226">
        <v>1</v>
      </c>
      <c r="H226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Information</vt:lpstr>
      <vt:lpstr>Sample Financial Terms</vt:lpstr>
      <vt:lpstr>Loss Example</vt:lpstr>
      <vt:lpstr>Oasis files</vt:lpstr>
      <vt:lpstr>'Loss Example'!Print_Titles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Dongmei Han</dc:creator>
  <cp:lastModifiedBy>Joh</cp:lastModifiedBy>
  <cp:lastPrinted>2017-10-25T17:20:57Z</cp:lastPrinted>
  <dcterms:created xsi:type="dcterms:W3CDTF">2017-10-04T18:59:05Z</dcterms:created>
  <dcterms:modified xsi:type="dcterms:W3CDTF">2018-03-29T09:52:53Z</dcterms:modified>
</cp:coreProperties>
</file>