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wsl$\Ubuntu-20.04\home\joh\dev\ktest\ftest\fm49\"/>
    </mc:Choice>
  </mc:AlternateContent>
  <xr:revisionPtr revIDLastSave="0" documentId="8_{474F58EF-679B-4F4A-8733-EB8169D14BA9}" xr6:coauthVersionLast="45" xr6:coauthVersionMax="45" xr10:uidLastSave="{00000000-0000-0000-0000-000000000000}"/>
  <bookViews>
    <workbookView xWindow="-108" yWindow="-108" windowWidth="23256" windowHeight="12576" activeTab="1" xr2:uid="{75D5E7CF-EFFD-4508-9A5B-71E86028FB54}"/>
  </bookViews>
  <sheets>
    <sheet name="MinMaxDed" sheetId="8" r:id="rId1"/>
    <sheet name="expected" sheetId="9" r:id="rId2"/>
  </sheets>
  <definedNames>
    <definedName name="deduct2">MinMaxDed!$F$46</definedName>
    <definedName name="deduct3">MinMaxDed!$C$38</definedName>
    <definedName name="l.over">MinMaxDed!$G$49</definedName>
    <definedName name="l.under">MinMaxDed!$G$48</definedName>
    <definedName name="loss">MinMaxDed!$C$39</definedName>
    <definedName name="oloss">MinMaxDed!$H$47</definedName>
    <definedName name="over">MinMaxDed!$C$41</definedName>
    <definedName name="uloss">MinMaxDed!$G$47</definedName>
    <definedName name="under">MinMaxDed!$C$40</definedName>
    <definedName name="x.effective">MinMaxDed!$C$37</definedName>
    <definedName name="x.loss">MinMaxDed!$C$34</definedName>
    <definedName name="x.over">MinMaxDed!$C$36</definedName>
    <definedName name="x.under">MinMaxDed!$C$35</definedName>
    <definedName name="y.effective">MinMaxDed!$F$45</definedName>
    <definedName name="y.loss">MinMaxDed!$F$42</definedName>
    <definedName name="y.over">MinMaxDed!$F$44</definedName>
    <definedName name="y.under">MinMaxDed!$F$43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5" i="8" l="1"/>
  <c r="D15" i="8"/>
  <c r="C15" i="8"/>
  <c r="B2" i="8" l="1"/>
  <c r="F46" i="8" l="1"/>
  <c r="C38" i="8"/>
  <c r="E31" i="8" l="1"/>
  <c r="D31" i="8"/>
  <c r="C31" i="8"/>
  <c r="E27" i="8"/>
  <c r="E28" i="8" s="1"/>
  <c r="D27" i="8"/>
  <c r="D28" i="8" s="1"/>
  <c r="C27" i="8"/>
  <c r="F31" i="8" l="1"/>
  <c r="D32" i="8"/>
  <c r="D33" i="8"/>
  <c r="E32" i="8"/>
  <c r="E35" i="8" s="1"/>
  <c r="E40" i="8" s="1"/>
  <c r="E33" i="8"/>
  <c r="E41" i="8" s="1"/>
  <c r="D30" i="8"/>
  <c r="E30" i="8"/>
  <c r="E29" i="8"/>
  <c r="F27" i="8"/>
  <c r="C28" i="8"/>
  <c r="D29" i="8"/>
  <c r="E34" i="8" l="1"/>
  <c r="E39" i="8" s="1"/>
  <c r="C29" i="8"/>
  <c r="C37" i="8" s="1"/>
  <c r="C32" i="8"/>
  <c r="C35" i="8" s="1"/>
  <c r="C30" i="8"/>
  <c r="C34" i="8" s="1"/>
  <c r="C33" i="8"/>
  <c r="C36" i="8" s="1"/>
  <c r="F28" i="8"/>
  <c r="C39" i="8" l="1"/>
  <c r="C41" i="8" s="1"/>
  <c r="F32" i="8"/>
  <c r="F33" i="8"/>
  <c r="F36" i="8"/>
  <c r="F29" i="8"/>
  <c r="F45" i="8" s="1"/>
  <c r="F30" i="8"/>
  <c r="C40" i="8" l="1"/>
  <c r="F40" i="8" s="1"/>
  <c r="F41" i="8"/>
  <c r="F44" i="8" s="1"/>
  <c r="F34" i="8"/>
  <c r="F39" i="8"/>
  <c r="F35" i="8"/>
  <c r="F43" i="8" l="1"/>
  <c r="F42" i="8"/>
  <c r="G47" i="8" l="1"/>
  <c r="G49" i="8" s="1"/>
  <c r="H47" i="8"/>
  <c r="H49" i="8" s="1"/>
  <c r="F47" i="8" l="1"/>
  <c r="F52" i="8" s="1"/>
  <c r="F49" i="8"/>
  <c r="H48" i="8"/>
  <c r="G48" i="8"/>
  <c r="F48" i="8" l="1"/>
  <c r="E52" i="8"/>
  <c r="D52" i="8"/>
  <c r="C5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author>
  </authors>
  <commentList>
    <comment ref="C39" authorId="0" shapeId="0" xr:uid="{4A5B6472-C635-4804-8CD9-A5EB7A644F91}">
      <text>
        <r>
          <rPr>
            <b/>
            <sz val="9"/>
            <color indexed="81"/>
            <rFont val="Tahoma"/>
            <family val="2"/>
          </rPr>
          <t>Joh:</t>
        </r>
        <r>
          <rPr>
            <sz val="9"/>
            <color indexed="81"/>
            <rFont val="Tahoma"/>
            <family val="2"/>
          </rPr>
          <t xml:space="preserve">
Allow loss to increase if underlimit&gt;0
Allow loss to increase until underlimit reaches 0 then add excess 
to overlimit</t>
        </r>
      </text>
    </comment>
    <comment ref="F47" authorId="0" shapeId="0" xr:uid="{1A3B61F6-7106-474C-80B4-45F158D9771B}">
      <text>
        <r>
          <rPr>
            <b/>
            <sz val="9"/>
            <color indexed="81"/>
            <rFont val="Tahoma"/>
            <family val="2"/>
          </rPr>
          <t>Joh:</t>
        </r>
        <r>
          <rPr>
            <sz val="9"/>
            <color indexed="81"/>
            <rFont val="Tahoma"/>
            <family val="2"/>
          </rPr>
          <t xml:space="preserve">
Allow loss to decrease if underlimit&gt;0
Reduce overlimit before allowing loss to decrease when underlimit=0</t>
        </r>
      </text>
    </comment>
  </commentList>
</comments>
</file>

<file path=xl/sharedStrings.xml><?xml version="1.0" encoding="utf-8"?>
<sst xmlns="http://schemas.openxmlformats.org/spreadsheetml/2006/main" count="98" uniqueCount="71">
  <si>
    <t>Location</t>
  </si>
  <si>
    <t>TIV</t>
  </si>
  <si>
    <t>Location Deductible</t>
  </si>
  <si>
    <t>Location Limit</t>
  </si>
  <si>
    <t>Policy Limit</t>
  </si>
  <si>
    <t>Damage Ratio</t>
  </si>
  <si>
    <t>Inputs</t>
  </si>
  <si>
    <t>Calculations</t>
  </si>
  <si>
    <t>Ground-up loss</t>
  </si>
  <si>
    <t>Total</t>
  </si>
  <si>
    <t>Loss net of location deductible</t>
  </si>
  <si>
    <t>Effective location deductible</t>
  </si>
  <si>
    <t>Loss net of location limit</t>
  </si>
  <si>
    <t>Loss input to policy level</t>
  </si>
  <si>
    <t>Gross Loss - back allocated using allocation rule 1</t>
  </si>
  <si>
    <t>Limit from impacted locations</t>
  </si>
  <si>
    <t>Loss including impact of location limits</t>
  </si>
  <si>
    <t>Special condition Maximum deductible</t>
  </si>
  <si>
    <t>Policy Minimum Deductible</t>
  </si>
  <si>
    <t>Loss input to special condition level</t>
  </si>
  <si>
    <t>Over limit</t>
  </si>
  <si>
    <t>Under limit</t>
  </si>
  <si>
    <t>Max ded</t>
  </si>
  <si>
    <t>Effective deductible</t>
  </si>
  <si>
    <t>Min deductible</t>
  </si>
  <si>
    <t>if y.under=0</t>
  </si>
  <si>
    <t>else</t>
  </si>
  <si>
    <t>MinAndMaxDed</t>
  </si>
  <si>
    <t>Location deductibles and limits, special condition max deductible and policy minimum deductible and limit.</t>
  </si>
  <si>
    <t>If there are prior level limits and under limit = 0 (contributing losses have all surpassed their limits), then there is no loss adjustment where the delta is less than the amount of over limit</t>
  </si>
  <si>
    <t>If there are prior level limits and under limit &gt; 0, then the loss adjustment will be applied until the prior level limit is reached, and then any excess loss adjustment is added to the accumulated over-limit</t>
  </si>
  <si>
    <t>&lt;&lt;&lt; CHOOSE SCENARIO IN DROP DOWN</t>
  </si>
  <si>
    <t>Policy loss cannot exceed combined location limits of 600k</t>
  </si>
  <si>
    <t>Special condition loss cannot exceed combined location limits of 400k</t>
  </si>
  <si>
    <t>Test sidx</t>
  </si>
  <si>
    <t>Scenario description</t>
  </si>
  <si>
    <t>Damage ratios</t>
  </si>
  <si>
    <t>4 All locations well over limit</t>
  </si>
  <si>
    <t>5 All locations well under limit</t>
  </si>
  <si>
    <t>6 Both under and over limit at min ded level</t>
  </si>
  <si>
    <t>7 Both over and under limit at min ded level</t>
  </si>
  <si>
    <t>8 Under and over limit at max ded level</t>
  </si>
  <si>
    <t>1 Exactly at limit at min ded level</t>
  </si>
  <si>
    <t>2 Slightly over limit at min ded level</t>
  </si>
  <si>
    <t>3 Slightly under limit at min ded level</t>
  </si>
  <si>
    <t>As well as carrying effective deductible through the calculation, we also carry the accumulated amount by which prior level loss has exceeded the limit ("over limit"), and the accumulated amount by which prior level loss is under the limit ("under limit")</t>
  </si>
  <si>
    <t>Both under and over limit are carried as +ve amounts. The following logic is only applied when a minimum and/or maximum deductible is present at subsequent levels, leading to a potential loss adjustment ("delta")</t>
  </si>
  <si>
    <t>The following eight scenarios cover the possibilities of over-limit and under-limit where there is first  a max then a min at progressive levels and location limits exist.</t>
  </si>
  <si>
    <t>Total exposure</t>
  </si>
  <si>
    <t>event_id</t>
  </si>
  <si>
    <t>output_id</t>
  </si>
  <si>
    <t>sidx</t>
  </si>
  <si>
    <t>loss</t>
  </si>
  <si>
    <t>if (x.effective_deductible + ded1 &lt; ded2) { // If effective deductible is less than the minimum, deductible will be increased to the minimum</t>
  </si>
  <si>
    <t>loss_delta = x.effective_deductible - ded2; // negative loss change</t>
  </si>
  <si>
    <t>if (x.over_limit + x.under_limit &gt; 0) { // if there are prior level limits to reapply</t>
  </si>
  <si>
    <t>if (x.under_limit == 0) { // If carried loss is at a prior level limit</t>
  </si>
  <si>
    <t>if (-loss_delta &gt; x.over_limit) { // if the loss decrease will take the loss back through the prior level limits</t>
  </si>
  <si>
    <t>loss = x.loss + x.over_limit + x.effective_deductible - ded2; //let the loss decrease by the difference between the overlimit and the loss delta</t>
  </si>
  <si>
    <t>x.effective_deductible = ded2;</t>
  </si>
  <si>
    <t>}</t>
  </si>
  <si>
    <t>else loss = x.loss; // no change to the loss because the adjusted loss is still overlimit</t>
  </si>
  <si>
    <t>x.effective_deductible = ded2;//update the deductible to carry forward</t>
  </si>
  <si>
    <t>else {</t>
  </si>
  <si>
    <t>loss = x.loss + loss_delta; // loss decreases by the full difference between effective deductible and min deductible</t>
  </si>
  <si>
    <t>loss = x.loss + loss_delta;</t>
  </si>
  <si>
    <t>if (loss &lt; 0) loss = 0; //loss can't go negative</t>
  </si>
  <si>
    <t>x.effective_deductible = x.effective_deductible + (x.loss - loss); //update the effective deductible to carry forward</t>
  </si>
  <si>
    <t xml:space="preserve">loss = x.loss - ded1; </t>
  </si>
  <si>
    <t>if(x.over_limit &gt; 0)</t>
  </si>
  <si>
    <t>loss_delta + over_limit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</si>
</sst>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1"/>
      <color theme="4"/>
      <name val="Calibri"/>
      <family val="2"/>
      <scheme val="minor"/>
    </font>
    <font>
      <b/>
      <sz val="11"/>
      <color rgb="FFFF0000"/>
      <name val="Calibri"/>
      <family val="2"/>
      <scheme val="minor"/>
    </font>
    <font>
      <b/>
      <sz val="14"/>
      <color theme="1"/>
      <name val="Calibri"/>
      <family val="2"/>
      <scheme val="minor"/>
    </font>
    <font>
      <sz val="11"/>
      <name val="Calibri"/>
      <family val="2"/>
      <scheme val="minor"/>
    </font>
    <font>
      <sz val="11"/>
      <color rgb="FFFF0000"/>
      <name val="Calibri"/>
      <family val="2"/>
      <scheme val="minor"/>
    </font>
    <font>
      <sz val="11"/>
      <color theme="2" tint="-0.249977111117893"/>
      <name val="Calibri"/>
      <family val="2"/>
      <scheme val="minor"/>
    </font>
    <font>
      <b/>
      <sz val="14"/>
      <color rgb="FFFF0000"/>
      <name val="Calibri"/>
      <family val="2"/>
      <scheme val="minor"/>
    </font>
    <font>
      <b/>
      <u/>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rgb="FFFFFF00"/>
        <bgColor indexed="64"/>
      </patternFill>
    </fill>
  </fills>
  <borders count="12">
    <border>
      <left/>
      <right/>
      <top/>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49">
    <xf numFmtId="0" fontId="0" fillId="0" borderId="0" xfId="0"/>
    <xf numFmtId="0" fontId="0" fillId="0" borderId="0" xfId="0" applyAlignment="1">
      <alignment horizontal="center"/>
    </xf>
    <xf numFmtId="0" fontId="2" fillId="0" borderId="0" xfId="0" applyFont="1" applyAlignment="1">
      <alignment horizontal="center"/>
    </xf>
    <xf numFmtId="0" fontId="1" fillId="0" borderId="0" xfId="0" applyFont="1"/>
    <xf numFmtId="3" fontId="2" fillId="0" borderId="0" xfId="0" applyNumberFormat="1" applyFont="1" applyAlignment="1">
      <alignment horizontal="center"/>
    </xf>
    <xf numFmtId="3" fontId="0" fillId="0" borderId="0" xfId="0" applyNumberFormat="1" applyAlignment="1">
      <alignment horizontal="center"/>
    </xf>
    <xf numFmtId="10" fontId="2" fillId="0" borderId="0" xfId="0" applyNumberFormat="1" applyFont="1" applyAlignment="1">
      <alignment horizontal="center"/>
    </xf>
    <xf numFmtId="0" fontId="3" fillId="0" borderId="0" xfId="0" applyFont="1"/>
    <xf numFmtId="3" fontId="3" fillId="0" borderId="0" xfId="0" applyNumberFormat="1" applyFont="1" applyAlignment="1">
      <alignment horizontal="center"/>
    </xf>
    <xf numFmtId="0" fontId="4" fillId="0" borderId="0" xfId="0" applyFont="1"/>
    <xf numFmtId="3" fontId="0" fillId="0" borderId="0" xfId="0" applyNumberFormat="1"/>
    <xf numFmtId="0" fontId="5" fillId="0" borderId="0" xfId="0" applyFont="1"/>
    <xf numFmtId="3" fontId="5" fillId="0" borderId="0" xfId="0" applyNumberFormat="1" applyFont="1" applyAlignment="1">
      <alignment horizontal="center"/>
    </xf>
    <xf numFmtId="3" fontId="0" fillId="0" borderId="0" xfId="0" applyNumberFormat="1" applyAlignment="1">
      <alignment horizontal="center"/>
    </xf>
    <xf numFmtId="3" fontId="5" fillId="0" borderId="0" xfId="0" applyNumberFormat="1" applyFont="1" applyAlignment="1">
      <alignment horizontal="center"/>
    </xf>
    <xf numFmtId="3" fontId="3" fillId="0" borderId="0" xfId="0" applyNumberFormat="1" applyFont="1" applyAlignment="1">
      <alignment horizontal="center"/>
    </xf>
    <xf numFmtId="0" fontId="6" fillId="0" borderId="0" xfId="0" applyFont="1"/>
    <xf numFmtId="0" fontId="7" fillId="0" borderId="0" xfId="0" applyFont="1"/>
    <xf numFmtId="3" fontId="7" fillId="0" borderId="0" xfId="0" applyNumberFormat="1" applyFont="1" applyAlignment="1">
      <alignment horizontal="center"/>
    </xf>
    <xf numFmtId="3" fontId="7" fillId="0" borderId="0" xfId="0" applyNumberFormat="1" applyFont="1"/>
    <xf numFmtId="3" fontId="7" fillId="0" borderId="0" xfId="0" applyNumberFormat="1" applyFont="1" applyAlignment="1"/>
    <xf numFmtId="3" fontId="2" fillId="0" borderId="2" xfId="0" applyNumberFormat="1" applyFont="1" applyBorder="1" applyAlignment="1">
      <alignment horizontal="center"/>
    </xf>
    <xf numFmtId="0" fontId="8" fillId="0" borderId="0" xfId="0" applyFont="1"/>
    <xf numFmtId="3" fontId="9" fillId="0" borderId="0" xfId="0" applyNumberFormat="1" applyFont="1"/>
    <xf numFmtId="0" fontId="1" fillId="0" borderId="0" xfId="0" applyFont="1" applyFill="1"/>
    <xf numFmtId="0" fontId="0" fillId="0" borderId="0" xfId="0" applyFill="1"/>
    <xf numFmtId="0" fontId="0" fillId="0" borderId="6" xfId="0" applyBorder="1"/>
    <xf numFmtId="0" fontId="0" fillId="0" borderId="7" xfId="0" applyBorder="1"/>
    <xf numFmtId="0" fontId="0" fillId="0" borderId="8" xfId="0" applyBorder="1"/>
    <xf numFmtId="0" fontId="0" fillId="0" borderId="0" xfId="0" applyBorder="1"/>
    <xf numFmtId="0" fontId="0" fillId="0" borderId="1" xfId="0" applyBorder="1"/>
    <xf numFmtId="0" fontId="2" fillId="0" borderId="2" xfId="0" applyFont="1" applyBorder="1" applyAlignment="1">
      <alignment horizontal="center"/>
    </xf>
    <xf numFmtId="3" fontId="2" fillId="0" borderId="9" xfId="0" applyNumberFormat="1" applyFont="1" applyBorder="1" applyAlignment="1">
      <alignment horizontal="center"/>
    </xf>
    <xf numFmtId="0" fontId="0" fillId="0" borderId="10" xfId="0" applyBorder="1"/>
    <xf numFmtId="0" fontId="0" fillId="0" borderId="11" xfId="0" applyBorder="1"/>
    <xf numFmtId="0" fontId="0" fillId="0" borderId="9" xfId="0" applyBorder="1"/>
    <xf numFmtId="0" fontId="1" fillId="2" borderId="0" xfId="0" applyFont="1" applyFill="1"/>
    <xf numFmtId="0" fontId="0" fillId="0" borderId="6" xfId="0" applyBorder="1" applyAlignment="1">
      <alignment horizontal="center"/>
    </xf>
    <xf numFmtId="3" fontId="3" fillId="2" borderId="0" xfId="0" applyNumberFormat="1" applyFont="1" applyFill="1" applyAlignment="1">
      <alignment horizontal="center"/>
    </xf>
    <xf numFmtId="3" fontId="0" fillId="0" borderId="0" xfId="0" applyNumberFormat="1" applyAlignment="1">
      <alignment horizontal="center"/>
    </xf>
    <xf numFmtId="3" fontId="3" fillId="0" borderId="0" xfId="0" applyNumberFormat="1" applyFont="1" applyAlignment="1">
      <alignment horizontal="center"/>
    </xf>
    <xf numFmtId="3" fontId="5" fillId="0" borderId="0" xfId="0" applyNumberFormat="1" applyFont="1" applyAlignment="1">
      <alignment horizontal="center"/>
    </xf>
    <xf numFmtId="0" fontId="1" fillId="2" borderId="3" xfId="0" applyFont="1" applyFill="1" applyBorder="1" applyAlignment="1">
      <alignment horizontal="left"/>
    </xf>
    <xf numFmtId="0" fontId="1" fillId="2" borderId="4" xfId="0" applyFont="1" applyFill="1" applyBorder="1" applyAlignment="1">
      <alignment horizontal="left"/>
    </xf>
    <xf numFmtId="0" fontId="1" fillId="2" borderId="5" xfId="0" applyFont="1" applyFill="1" applyBorder="1" applyAlignment="1">
      <alignment horizontal="left"/>
    </xf>
    <xf numFmtId="3" fontId="2" fillId="0" borderId="2" xfId="0" applyNumberFormat="1" applyFont="1" applyBorder="1" applyAlignment="1">
      <alignment horizontal="center"/>
    </xf>
    <xf numFmtId="3" fontId="2" fillId="0" borderId="1" xfId="0" applyNumberFormat="1" applyFont="1" applyBorder="1" applyAlignment="1">
      <alignment horizontal="center"/>
    </xf>
    <xf numFmtId="3" fontId="2" fillId="0" borderId="0" xfId="0" applyNumberFormat="1" applyFont="1" applyBorder="1" applyAlignment="1">
      <alignment horizontal="center"/>
    </xf>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5C8D0-F48E-4A41-AADD-C52642189E6D}">
  <dimension ref="B1:U60"/>
  <sheetViews>
    <sheetView topLeftCell="A16" zoomScale="80" zoomScaleNormal="80" workbookViewId="0">
      <selection activeCell="J38" sqref="J38"/>
    </sheetView>
  </sheetViews>
  <sheetFormatPr defaultRowHeight="14.4" x14ac:dyDescent="0.3"/>
  <cols>
    <col min="1" max="1" width="2" customWidth="1"/>
    <col min="2" max="2" width="54.33203125" bestFit="1" customWidth="1"/>
    <col min="3" max="6" width="15" customWidth="1"/>
    <col min="7" max="7" width="12.88671875" bestFit="1" customWidth="1"/>
    <col min="8" max="8" width="11.6640625" customWidth="1"/>
    <col min="11" max="11" width="15" bestFit="1" customWidth="1"/>
    <col min="12" max="12" width="32.109375" bestFit="1" customWidth="1"/>
    <col min="13" max="13" width="13" customWidth="1"/>
    <col min="14" max="14" width="10.109375" customWidth="1"/>
    <col min="15" max="15" width="8.5546875" customWidth="1"/>
  </cols>
  <sheetData>
    <row r="1" spans="2:15" ht="18" x14ac:dyDescent="0.35">
      <c r="B1" s="9" t="s">
        <v>27</v>
      </c>
    </row>
    <row r="2" spans="2:15" ht="18" x14ac:dyDescent="0.35">
      <c r="B2" s="22" t="str">
        <f>"Scenario: "&amp;C11</f>
        <v>Scenario: 6 Both under and over limit at min ded level</v>
      </c>
    </row>
    <row r="4" spans="2:15" x14ac:dyDescent="0.3">
      <c r="B4" t="s">
        <v>28</v>
      </c>
    </row>
    <row r="5" spans="2:15" x14ac:dyDescent="0.3">
      <c r="B5" t="s">
        <v>45</v>
      </c>
    </row>
    <row r="6" spans="2:15" x14ac:dyDescent="0.3">
      <c r="B6" t="s">
        <v>46</v>
      </c>
    </row>
    <row r="7" spans="2:15" x14ac:dyDescent="0.3">
      <c r="B7" t="s">
        <v>29</v>
      </c>
    </row>
    <row r="8" spans="2:15" x14ac:dyDescent="0.3">
      <c r="B8" t="s">
        <v>30</v>
      </c>
    </row>
    <row r="9" spans="2:15" x14ac:dyDescent="0.3">
      <c r="B9" t="s">
        <v>47</v>
      </c>
    </row>
    <row r="10" spans="2:15" x14ac:dyDescent="0.3">
      <c r="C10" s="24"/>
      <c r="D10" s="25"/>
      <c r="E10" s="25"/>
      <c r="M10" t="s">
        <v>36</v>
      </c>
    </row>
    <row r="11" spans="2:15" x14ac:dyDescent="0.3">
      <c r="B11" s="3" t="s">
        <v>6</v>
      </c>
      <c r="C11" s="42" t="s">
        <v>39</v>
      </c>
      <c r="D11" s="43"/>
      <c r="E11" s="44"/>
      <c r="F11" s="16" t="s">
        <v>31</v>
      </c>
      <c r="K11" s="26" t="s">
        <v>34</v>
      </c>
      <c r="L11" s="27" t="s">
        <v>35</v>
      </c>
      <c r="M11" s="27" t="s">
        <v>0</v>
      </c>
      <c r="N11" s="27" t="s">
        <v>0</v>
      </c>
      <c r="O11" s="28" t="s">
        <v>0</v>
      </c>
    </row>
    <row r="12" spans="2:15" x14ac:dyDescent="0.3">
      <c r="K12" s="35"/>
      <c r="L12" s="33"/>
      <c r="M12" s="33">
        <v>1</v>
      </c>
      <c r="N12" s="33">
        <v>2</v>
      </c>
      <c r="O12" s="34">
        <v>3</v>
      </c>
    </row>
    <row r="13" spans="2:15" x14ac:dyDescent="0.3">
      <c r="B13" t="s">
        <v>0</v>
      </c>
      <c r="C13" s="2">
        <v>1</v>
      </c>
      <c r="D13" s="2">
        <v>2</v>
      </c>
      <c r="E13" s="2">
        <v>3</v>
      </c>
      <c r="F13" s="1"/>
      <c r="K13" s="37">
        <v>-3</v>
      </c>
      <c r="L13" t="s">
        <v>48</v>
      </c>
      <c r="M13">
        <v>1</v>
      </c>
      <c r="N13">
        <v>1</v>
      </c>
      <c r="O13" s="28">
        <v>1</v>
      </c>
    </row>
    <row r="14" spans="2:15" x14ac:dyDescent="0.3">
      <c r="B14" t="s">
        <v>1</v>
      </c>
      <c r="C14" s="4">
        <v>1000000</v>
      </c>
      <c r="D14" s="4">
        <v>2000000</v>
      </c>
      <c r="E14" s="4">
        <v>3000000</v>
      </c>
      <c r="F14" s="4"/>
      <c r="K14" s="31">
        <v>1</v>
      </c>
      <c r="L14" s="29" t="s">
        <v>42</v>
      </c>
      <c r="M14" s="29">
        <v>0.2</v>
      </c>
      <c r="N14" s="29">
        <v>0.10050000000000001</v>
      </c>
      <c r="O14" s="30">
        <v>6.7000000000000004E-2</v>
      </c>
    </row>
    <row r="15" spans="2:15" x14ac:dyDescent="0.3">
      <c r="B15" t="s">
        <v>5</v>
      </c>
      <c r="C15" s="6">
        <f>VLOOKUP($C$11,$L$13:$O$21,2,FALSE)</f>
        <v>0.05</v>
      </c>
      <c r="D15" s="6">
        <f>VLOOKUP($C$11,$L$13:$O$21,3,FALSE)</f>
        <v>0.05</v>
      </c>
      <c r="E15" s="6">
        <f>VLOOKUP($C$11,$L$13:$O$21,4,FALSE)</f>
        <v>0.25</v>
      </c>
      <c r="F15" s="1"/>
      <c r="K15" s="21">
        <v>2</v>
      </c>
      <c r="L15" s="29" t="s">
        <v>43</v>
      </c>
      <c r="M15" s="29">
        <v>0.20050000000000001</v>
      </c>
      <c r="N15" s="29">
        <v>0.10075000000000001</v>
      </c>
      <c r="O15" s="30">
        <v>6.7000000000000004E-2</v>
      </c>
    </row>
    <row r="16" spans="2:15" x14ac:dyDescent="0.3">
      <c r="B16" t="s">
        <v>2</v>
      </c>
      <c r="C16" s="4">
        <v>1000</v>
      </c>
      <c r="D16" s="4">
        <v>1000</v>
      </c>
      <c r="E16" s="4">
        <v>1000</v>
      </c>
      <c r="F16" s="1"/>
      <c r="K16" s="31">
        <v>3</v>
      </c>
      <c r="L16" s="29" t="s">
        <v>44</v>
      </c>
      <c r="M16" s="29">
        <v>0.19950000000000001</v>
      </c>
      <c r="N16" s="29">
        <v>0.10050000000000001</v>
      </c>
      <c r="O16" s="30">
        <v>6.7000000000000004E-2</v>
      </c>
    </row>
    <row r="17" spans="2:21" x14ac:dyDescent="0.3">
      <c r="B17" t="s">
        <v>3</v>
      </c>
      <c r="C17" s="4">
        <v>200000</v>
      </c>
      <c r="D17" s="4">
        <v>200000</v>
      </c>
      <c r="E17" s="4">
        <v>200000</v>
      </c>
      <c r="F17" s="1"/>
      <c r="K17" s="21">
        <v>4</v>
      </c>
      <c r="L17" s="29" t="s">
        <v>37</v>
      </c>
      <c r="M17" s="29">
        <v>0.25</v>
      </c>
      <c r="N17" s="29">
        <v>0.25</v>
      </c>
      <c r="O17" s="30">
        <v>0.25</v>
      </c>
    </row>
    <row r="18" spans="2:21" x14ac:dyDescent="0.3">
      <c r="C18" s="4"/>
      <c r="D18" s="4"/>
      <c r="E18" s="4"/>
      <c r="F18" s="1"/>
      <c r="K18" s="31">
        <v>5</v>
      </c>
      <c r="L18" s="29" t="s">
        <v>38</v>
      </c>
      <c r="M18" s="29">
        <v>0.05</v>
      </c>
      <c r="N18" s="29">
        <v>0.05</v>
      </c>
      <c r="O18" s="30">
        <v>0.05</v>
      </c>
      <c r="S18" s="16"/>
      <c r="T18" s="16"/>
      <c r="U18" s="16"/>
    </row>
    <row r="19" spans="2:21" x14ac:dyDescent="0.3">
      <c r="B19" t="s">
        <v>17</v>
      </c>
      <c r="C19" s="45">
        <v>1000</v>
      </c>
      <c r="D19" s="46"/>
      <c r="E19" s="4"/>
      <c r="F19" s="1"/>
      <c r="K19" s="21">
        <v>6</v>
      </c>
      <c r="L19" s="29" t="s">
        <v>39</v>
      </c>
      <c r="M19" s="29">
        <v>0.05</v>
      </c>
      <c r="N19" s="29">
        <v>0.05</v>
      </c>
      <c r="O19" s="30">
        <v>0.25</v>
      </c>
    </row>
    <row r="20" spans="2:21" x14ac:dyDescent="0.3">
      <c r="C20" s="4"/>
      <c r="D20" s="4"/>
      <c r="E20" s="4"/>
      <c r="F20" s="1"/>
      <c r="K20" s="31">
        <v>7</v>
      </c>
      <c r="L20" s="29" t="s">
        <v>40</v>
      </c>
      <c r="M20" s="29">
        <v>0.25</v>
      </c>
      <c r="N20" s="29">
        <v>0.25</v>
      </c>
      <c r="O20" s="30">
        <v>0.05</v>
      </c>
      <c r="S20" s="16"/>
      <c r="T20" s="16"/>
      <c r="U20" s="16"/>
    </row>
    <row r="21" spans="2:21" x14ac:dyDescent="0.3">
      <c r="B21" t="s">
        <v>18</v>
      </c>
      <c r="C21" s="45">
        <v>5000</v>
      </c>
      <c r="D21" s="47"/>
      <c r="E21" s="46"/>
      <c r="F21" s="1"/>
      <c r="K21" s="32">
        <v>8</v>
      </c>
      <c r="L21" s="33" t="s">
        <v>41</v>
      </c>
      <c r="M21" s="33">
        <v>0.25</v>
      </c>
      <c r="N21" s="33">
        <v>0.05</v>
      </c>
      <c r="O21" s="34">
        <v>0.05</v>
      </c>
    </row>
    <row r="22" spans="2:21" x14ac:dyDescent="0.3">
      <c r="B22" t="s">
        <v>4</v>
      </c>
      <c r="C22" s="45">
        <v>1000000</v>
      </c>
      <c r="D22" s="47"/>
      <c r="E22" s="46"/>
      <c r="F22" s="1"/>
    </row>
    <row r="23" spans="2:21" x14ac:dyDescent="0.3">
      <c r="C23" s="1"/>
      <c r="D23" s="1"/>
      <c r="E23" s="1"/>
      <c r="F23" s="1"/>
    </row>
    <row r="24" spans="2:21" x14ac:dyDescent="0.3">
      <c r="C24" s="1"/>
      <c r="D24" s="1"/>
      <c r="E24" s="1"/>
      <c r="F24" s="1"/>
    </row>
    <row r="25" spans="2:21" x14ac:dyDescent="0.3">
      <c r="B25" s="3" t="s">
        <v>7</v>
      </c>
      <c r="C25" s="1"/>
      <c r="D25" s="1"/>
      <c r="E25" s="1"/>
      <c r="F25" s="1"/>
    </row>
    <row r="26" spans="2:21" x14ac:dyDescent="0.3">
      <c r="C26" s="1">
        <v>1</v>
      </c>
      <c r="D26" s="1">
        <v>2</v>
      </c>
      <c r="E26" s="1">
        <v>3</v>
      </c>
      <c r="F26" s="1" t="s">
        <v>9</v>
      </c>
    </row>
    <row r="27" spans="2:21" x14ac:dyDescent="0.3">
      <c r="B27" t="s">
        <v>8</v>
      </c>
      <c r="C27" s="5">
        <f>C14*C15</f>
        <v>50000</v>
      </c>
      <c r="D27" s="5">
        <f>D14*D15</f>
        <v>100000</v>
      </c>
      <c r="E27" s="5">
        <f>E14*E15</f>
        <v>750000</v>
      </c>
      <c r="F27" s="5">
        <f t="shared" ref="F27:F32" si="0">SUM(C27:E27)</f>
        <v>900000</v>
      </c>
    </row>
    <row r="28" spans="2:21" x14ac:dyDescent="0.3">
      <c r="B28" t="s">
        <v>10</v>
      </c>
      <c r="C28" s="5">
        <f>MAX(C27-C16,0)</f>
        <v>49000</v>
      </c>
      <c r="D28" s="5">
        <f>MAX(D27-D16,0)</f>
        <v>99000</v>
      </c>
      <c r="E28" s="5">
        <f>MAX(E27-E16,0)</f>
        <v>749000</v>
      </c>
      <c r="F28" s="5">
        <f t="shared" si="0"/>
        <v>897000</v>
      </c>
      <c r="H28" s="10"/>
    </row>
    <row r="29" spans="2:21" x14ac:dyDescent="0.3">
      <c r="B29" t="s">
        <v>11</v>
      </c>
      <c r="C29" s="5">
        <f>C27-C28</f>
        <v>1000</v>
      </c>
      <c r="D29" s="5">
        <f>D27-D28</f>
        <v>1000</v>
      </c>
      <c r="E29" s="5">
        <f>E27-E28</f>
        <v>1000</v>
      </c>
      <c r="F29" s="5">
        <f t="shared" si="0"/>
        <v>3000</v>
      </c>
      <c r="S29" s="11"/>
      <c r="U29" s="11"/>
    </row>
    <row r="30" spans="2:21" x14ac:dyDescent="0.3">
      <c r="B30" s="7" t="s">
        <v>12</v>
      </c>
      <c r="C30" s="15">
        <f>MIN(C28,C17)</f>
        <v>49000</v>
      </c>
      <c r="D30" s="15">
        <f>MIN(D28,D17)</f>
        <v>99000</v>
      </c>
      <c r="E30" s="15">
        <f>MIN(E28,E17)</f>
        <v>200000</v>
      </c>
      <c r="F30" s="15">
        <f t="shared" si="0"/>
        <v>348000</v>
      </c>
    </row>
    <row r="31" spans="2:21" x14ac:dyDescent="0.3">
      <c r="B31" t="s">
        <v>15</v>
      </c>
      <c r="C31" s="14">
        <f>C17</f>
        <v>200000</v>
      </c>
      <c r="D31" s="14">
        <f>D17</f>
        <v>200000</v>
      </c>
      <c r="E31" s="14">
        <f>E17</f>
        <v>200000</v>
      </c>
      <c r="F31" s="14">
        <f t="shared" si="0"/>
        <v>600000</v>
      </c>
    </row>
    <row r="32" spans="2:21" x14ac:dyDescent="0.3">
      <c r="B32" t="s">
        <v>21</v>
      </c>
      <c r="C32" s="12">
        <f>MAX(-(C28-C31),0)</f>
        <v>151000</v>
      </c>
      <c r="D32" s="14">
        <f t="shared" ref="D32:E32" si="1">MAX(-(D28-D31),0)</f>
        <v>101000</v>
      </c>
      <c r="E32" s="14">
        <f t="shared" si="1"/>
        <v>0</v>
      </c>
      <c r="F32" s="12">
        <f t="shared" si="0"/>
        <v>252000</v>
      </c>
      <c r="I32" s="10"/>
    </row>
    <row r="33" spans="2:15" x14ac:dyDescent="0.3">
      <c r="B33" t="s">
        <v>20</v>
      </c>
      <c r="C33" s="5">
        <f>MAX(C28-C31,0)</f>
        <v>0</v>
      </c>
      <c r="D33" s="13">
        <f t="shared" ref="D33:E33" si="2">MAX(D28-D31,0)</f>
        <v>0</v>
      </c>
      <c r="E33" s="13">
        <f t="shared" si="2"/>
        <v>549000</v>
      </c>
      <c r="F33" s="14">
        <f t="shared" ref="F33" si="3">SUM(C33:E33)</f>
        <v>549000</v>
      </c>
      <c r="I33" s="10"/>
    </row>
    <row r="34" spans="2:15" x14ac:dyDescent="0.3">
      <c r="B34" s="7" t="s">
        <v>19</v>
      </c>
      <c r="C34" s="40">
        <f>SUM(C30:D30)</f>
        <v>148000</v>
      </c>
      <c r="D34" s="40"/>
      <c r="E34" s="15">
        <f>E30</f>
        <v>200000</v>
      </c>
      <c r="F34" s="15">
        <f>C34</f>
        <v>148000</v>
      </c>
      <c r="G34" s="23"/>
      <c r="H34" s="10"/>
      <c r="I34" s="10"/>
    </row>
    <row r="35" spans="2:15" x14ac:dyDescent="0.3">
      <c r="B35" t="s">
        <v>21</v>
      </c>
      <c r="C35" s="39">
        <f>SUM(C32:D32)</f>
        <v>252000</v>
      </c>
      <c r="D35" s="39"/>
      <c r="E35" s="5">
        <f>E32</f>
        <v>0</v>
      </c>
      <c r="F35" s="5">
        <f>C35</f>
        <v>252000</v>
      </c>
      <c r="H35" s="10"/>
      <c r="I35" s="10"/>
      <c r="N35" s="11"/>
      <c r="O35" s="11"/>
    </row>
    <row r="36" spans="2:15" x14ac:dyDescent="0.3">
      <c r="B36" s="11" t="s">
        <v>20</v>
      </c>
      <c r="C36" s="39">
        <f>SUM(C33:D33)</f>
        <v>0</v>
      </c>
      <c r="D36" s="39"/>
      <c r="E36" s="12">
        <v>0</v>
      </c>
      <c r="F36" s="12">
        <f>C36</f>
        <v>0</v>
      </c>
    </row>
    <row r="37" spans="2:15" x14ac:dyDescent="0.3">
      <c r="B37" s="11" t="s">
        <v>23</v>
      </c>
      <c r="C37" s="41">
        <f>SUM(C29:D29)</f>
        <v>2000</v>
      </c>
      <c r="D37" s="41"/>
      <c r="E37" s="14"/>
      <c r="F37" s="14"/>
      <c r="G37" s="10"/>
    </row>
    <row r="38" spans="2:15" x14ac:dyDescent="0.3">
      <c r="B38" s="36" t="s">
        <v>22</v>
      </c>
      <c r="C38" s="39">
        <f>C19</f>
        <v>1000</v>
      </c>
      <c r="D38" s="39"/>
      <c r="E38" s="5"/>
      <c r="G38" s="10"/>
      <c r="I38" s="10"/>
    </row>
    <row r="39" spans="2:15" x14ac:dyDescent="0.3">
      <c r="B39" s="7" t="s">
        <v>16</v>
      </c>
      <c r="C39" s="40">
        <f>MAX(x.loss+MIN(x.effective-deduct3,x.under),0)</f>
        <v>149000</v>
      </c>
      <c r="D39" s="40"/>
      <c r="E39" s="8">
        <f>E34</f>
        <v>200000</v>
      </c>
      <c r="F39" s="15">
        <f>SUM(C39:E39)</f>
        <v>349000</v>
      </c>
      <c r="G39" s="16" t="s">
        <v>33</v>
      </c>
      <c r="H39" s="10"/>
      <c r="N39" s="16"/>
      <c r="O39" s="16"/>
    </row>
    <row r="40" spans="2:15" x14ac:dyDescent="0.3">
      <c r="B40" s="10" t="s">
        <v>21</v>
      </c>
      <c r="C40" s="39">
        <f>MAX(x.under-(loss-x.loss),0)</f>
        <v>251000</v>
      </c>
      <c r="D40" s="39"/>
      <c r="E40" s="5">
        <f>E35</f>
        <v>0</v>
      </c>
      <c r="F40" s="10">
        <f>SUM(C40:E40)</f>
        <v>251000</v>
      </c>
      <c r="I40" s="5"/>
    </row>
    <row r="41" spans="2:15" x14ac:dyDescent="0.3">
      <c r="B41" t="s">
        <v>20</v>
      </c>
      <c r="C41" s="39">
        <f>MAX(x.over+(x.loss+x.effective-deduct3)-loss,0)</f>
        <v>0</v>
      </c>
      <c r="D41" s="39"/>
      <c r="E41" s="5">
        <f>E33</f>
        <v>549000</v>
      </c>
      <c r="F41" s="10">
        <f>SUM(C41:E41)</f>
        <v>549000</v>
      </c>
      <c r="I41" s="5"/>
    </row>
    <row r="42" spans="2:15" x14ac:dyDescent="0.3">
      <c r="B42" t="s">
        <v>13</v>
      </c>
      <c r="C42" s="12"/>
      <c r="D42" s="12"/>
      <c r="E42" s="12"/>
      <c r="F42" s="15">
        <f>F39</f>
        <v>349000</v>
      </c>
      <c r="G42" s="23"/>
      <c r="I42" s="10"/>
    </row>
    <row r="43" spans="2:15" x14ac:dyDescent="0.3">
      <c r="B43" t="s">
        <v>21</v>
      </c>
      <c r="C43" s="5"/>
      <c r="D43" s="5"/>
      <c r="E43" s="5"/>
      <c r="F43" s="5">
        <f>F40</f>
        <v>251000</v>
      </c>
      <c r="I43" s="10"/>
      <c r="N43" s="11"/>
      <c r="O43" s="11"/>
    </row>
    <row r="44" spans="2:15" x14ac:dyDescent="0.3">
      <c r="B44" s="11" t="s">
        <v>20</v>
      </c>
      <c r="C44" s="12"/>
      <c r="D44" s="12"/>
      <c r="E44" s="12"/>
      <c r="F44" s="12">
        <f>F41</f>
        <v>549000</v>
      </c>
      <c r="I44" s="10"/>
    </row>
    <row r="45" spans="2:15" x14ac:dyDescent="0.3">
      <c r="B45" t="s">
        <v>23</v>
      </c>
      <c r="C45" s="5"/>
      <c r="D45" s="5"/>
      <c r="E45" s="5"/>
      <c r="F45" s="5">
        <f>F29-C38</f>
        <v>2000</v>
      </c>
      <c r="G45" s="10"/>
      <c r="H45" s="10"/>
      <c r="I45" s="10"/>
      <c r="N45" s="16"/>
      <c r="O45" s="16"/>
    </row>
    <row r="46" spans="2:15" x14ac:dyDescent="0.3">
      <c r="B46" s="36" t="s">
        <v>24</v>
      </c>
      <c r="F46" s="13">
        <f>C21</f>
        <v>5000</v>
      </c>
      <c r="G46" s="18" t="s">
        <v>25</v>
      </c>
      <c r="H46" s="17" t="s">
        <v>26</v>
      </c>
    </row>
    <row r="47" spans="2:15" x14ac:dyDescent="0.3">
      <c r="B47" s="7" t="s">
        <v>16</v>
      </c>
      <c r="C47" s="5"/>
      <c r="F47" s="38">
        <f>IF(y.under=0,uloss,oloss)</f>
        <v>346000</v>
      </c>
      <c r="G47" s="19">
        <f>MAX(y.loss+MIN(y.over+y.effective-deduct2,0),0)</f>
        <v>349000</v>
      </c>
      <c r="H47" s="19">
        <f>MAX(y.loss+MIN(y.effective-deduct2,y.under),0)</f>
        <v>346000</v>
      </c>
      <c r="I47" s="16" t="s">
        <v>32</v>
      </c>
    </row>
    <row r="48" spans="2:15" x14ac:dyDescent="0.3">
      <c r="B48" s="10" t="s">
        <v>21</v>
      </c>
      <c r="C48" s="12"/>
      <c r="D48" s="12"/>
      <c r="E48" s="12"/>
      <c r="F48" s="14">
        <f>IF(y.over&gt;0,l.under,H48)</f>
        <v>251000</v>
      </c>
      <c r="G48" s="18">
        <f>MAX(y.under-(uloss-y.loss),0)</f>
        <v>251000</v>
      </c>
      <c r="H48" s="20">
        <f>MAX(y.under-(H47-y.loss),0)</f>
        <v>254000</v>
      </c>
    </row>
    <row r="49" spans="2:8" x14ac:dyDescent="0.3">
      <c r="B49" t="s">
        <v>20</v>
      </c>
      <c r="C49" s="5"/>
      <c r="D49" s="5"/>
      <c r="E49" s="5"/>
      <c r="F49" s="14">
        <f>IF(y.over&gt;0,l.over,H49)</f>
        <v>546000</v>
      </c>
      <c r="G49" s="20">
        <f>MAX(y.over+(y.loss+y.effective-deduct2)-uloss,0)</f>
        <v>546000</v>
      </c>
      <c r="H49" s="20">
        <f>MAX(y.over+(y.loss+y.effective-deduct2)-H47,0)</f>
        <v>549000</v>
      </c>
    </row>
    <row r="50" spans="2:8" x14ac:dyDescent="0.3">
      <c r="C50" s="5"/>
      <c r="D50" s="5"/>
      <c r="E50" s="5"/>
      <c r="F50" s="5"/>
    </row>
    <row r="51" spans="2:8" x14ac:dyDescent="0.3">
      <c r="C51" s="5"/>
      <c r="D51" s="5"/>
      <c r="E51" s="5"/>
      <c r="F51" s="5"/>
    </row>
    <row r="52" spans="2:8" x14ac:dyDescent="0.3">
      <c r="B52" t="s">
        <v>14</v>
      </c>
      <c r="C52" s="5">
        <f>$F52*C27/$F$27</f>
        <v>19222.222222222223</v>
      </c>
      <c r="D52" s="5">
        <f>$F52*D27/$F$27</f>
        <v>38444.444444444445</v>
      </c>
      <c r="E52" s="5">
        <f>$F52*E27/$F$27</f>
        <v>288333.33333333331</v>
      </c>
      <c r="F52" s="5">
        <f>F47</f>
        <v>346000</v>
      </c>
    </row>
    <row r="54" spans="2:8" x14ac:dyDescent="0.3">
      <c r="C54" s="10"/>
    </row>
    <row r="55" spans="2:8" x14ac:dyDescent="0.3">
      <c r="C55" s="10"/>
    </row>
    <row r="56" spans="2:8" x14ac:dyDescent="0.3">
      <c r="C56" s="10"/>
    </row>
    <row r="57" spans="2:8" x14ac:dyDescent="0.3">
      <c r="C57" s="10"/>
    </row>
    <row r="58" spans="2:8" x14ac:dyDescent="0.3">
      <c r="C58" s="10"/>
    </row>
    <row r="59" spans="2:8" x14ac:dyDescent="0.3">
      <c r="C59" s="10"/>
      <c r="F59" s="10"/>
    </row>
    <row r="60" spans="2:8" x14ac:dyDescent="0.3">
      <c r="C60" s="10"/>
      <c r="F60" s="10"/>
    </row>
  </sheetData>
  <sortState xmlns:xlrd2="http://schemas.microsoft.com/office/spreadsheetml/2017/richdata2" ref="R4:U33">
    <sortCondition ref="S4:S33"/>
    <sortCondition ref="T4:T33"/>
  </sortState>
  <mergeCells count="12">
    <mergeCell ref="C11:E11"/>
    <mergeCell ref="C19:D19"/>
    <mergeCell ref="C21:E21"/>
    <mergeCell ref="C22:E22"/>
    <mergeCell ref="C35:D35"/>
    <mergeCell ref="C36:D36"/>
    <mergeCell ref="C34:D34"/>
    <mergeCell ref="C41:D41"/>
    <mergeCell ref="C37:D37"/>
    <mergeCell ref="C38:D38"/>
    <mergeCell ref="C39:D39"/>
    <mergeCell ref="C40:D40"/>
  </mergeCells>
  <dataValidations count="1">
    <dataValidation type="list" allowBlank="1" showInputMessage="1" showErrorMessage="1" sqref="C11:E11" xr:uid="{4B63A890-17D6-4214-9736-B90756F63CBA}">
      <formula1>$L$13:$L$21</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B1B79-9FC3-4CE9-8E73-84D3F9774E9E}">
  <dimension ref="A1:O41"/>
  <sheetViews>
    <sheetView tabSelected="1" workbookViewId="0">
      <selection activeCell="H25" sqref="H25"/>
    </sheetView>
  </sheetViews>
  <sheetFormatPr defaultRowHeight="14.4" x14ac:dyDescent="0.3"/>
  <sheetData>
    <row r="1" spans="1:9" x14ac:dyDescent="0.3">
      <c r="A1" t="s">
        <v>49</v>
      </c>
      <c r="B1" t="s">
        <v>50</v>
      </c>
      <c r="C1" t="s">
        <v>51</v>
      </c>
      <c r="D1" t="s">
        <v>52</v>
      </c>
      <c r="F1" t="s">
        <v>49</v>
      </c>
      <c r="G1" t="s">
        <v>50</v>
      </c>
      <c r="H1" t="s">
        <v>51</v>
      </c>
      <c r="I1" t="s">
        <v>52</v>
      </c>
    </row>
    <row r="2" spans="1:9" x14ac:dyDescent="0.3">
      <c r="A2">
        <v>1</v>
      </c>
      <c r="B2">
        <v>1</v>
      </c>
      <c r="C2">
        <v>-3</v>
      </c>
      <c r="D2">
        <v>600000</v>
      </c>
      <c r="F2">
        <v>1</v>
      </c>
      <c r="G2">
        <v>1</v>
      </c>
      <c r="H2">
        <v>-3</v>
      </c>
      <c r="I2">
        <v>600000</v>
      </c>
    </row>
    <row r="3" spans="1:9" x14ac:dyDescent="0.3">
      <c r="A3">
        <v>1</v>
      </c>
      <c r="B3">
        <v>1</v>
      </c>
      <c r="C3">
        <v>-1</v>
      </c>
      <c r="D3">
        <v>0</v>
      </c>
      <c r="F3">
        <v>1</v>
      </c>
      <c r="G3">
        <v>1</v>
      </c>
      <c r="H3">
        <v>-1</v>
      </c>
      <c r="I3">
        <v>0</v>
      </c>
    </row>
    <row r="4" spans="1:9" x14ac:dyDescent="0.3">
      <c r="A4">
        <v>1</v>
      </c>
      <c r="B4">
        <v>1</v>
      </c>
      <c r="C4">
        <v>1</v>
      </c>
      <c r="D4">
        <v>597000</v>
      </c>
      <c r="F4">
        <v>1</v>
      </c>
      <c r="G4">
        <v>1</v>
      </c>
      <c r="H4">
        <v>1</v>
      </c>
      <c r="I4">
        <v>597000</v>
      </c>
    </row>
    <row r="5" spans="1:9" x14ac:dyDescent="0.3">
      <c r="A5">
        <v>1</v>
      </c>
      <c r="B5">
        <v>1</v>
      </c>
      <c r="C5">
        <v>2</v>
      </c>
      <c r="D5">
        <v>598000</v>
      </c>
      <c r="F5">
        <v>1</v>
      </c>
      <c r="G5">
        <v>1</v>
      </c>
      <c r="H5">
        <v>2</v>
      </c>
      <c r="I5">
        <v>598000</v>
      </c>
    </row>
    <row r="6" spans="1:9" x14ac:dyDescent="0.3">
      <c r="A6">
        <v>1</v>
      </c>
      <c r="B6">
        <v>1</v>
      </c>
      <c r="C6">
        <v>3</v>
      </c>
      <c r="D6">
        <v>596500</v>
      </c>
      <c r="F6">
        <v>1</v>
      </c>
      <c r="G6">
        <v>1</v>
      </c>
      <c r="H6">
        <v>3</v>
      </c>
      <c r="I6">
        <v>596500</v>
      </c>
    </row>
    <row r="7" spans="1:9" x14ac:dyDescent="0.3">
      <c r="A7">
        <v>1</v>
      </c>
      <c r="B7">
        <v>1</v>
      </c>
      <c r="C7">
        <v>4</v>
      </c>
      <c r="D7">
        <v>600000</v>
      </c>
      <c r="F7">
        <v>1</v>
      </c>
      <c r="G7">
        <v>1</v>
      </c>
      <c r="H7">
        <v>4</v>
      </c>
      <c r="I7">
        <v>600000</v>
      </c>
    </row>
    <row r="8" spans="1:9" x14ac:dyDescent="0.3">
      <c r="A8">
        <v>1</v>
      </c>
      <c r="B8">
        <v>1</v>
      </c>
      <c r="C8">
        <v>5</v>
      </c>
      <c r="D8">
        <v>295000</v>
      </c>
      <c r="F8">
        <v>1</v>
      </c>
      <c r="G8">
        <v>1</v>
      </c>
      <c r="H8">
        <v>5</v>
      </c>
      <c r="I8">
        <v>295000</v>
      </c>
    </row>
    <row r="9" spans="1:9" x14ac:dyDescent="0.3">
      <c r="A9">
        <v>1</v>
      </c>
      <c r="B9">
        <v>1</v>
      </c>
      <c r="C9">
        <v>6</v>
      </c>
      <c r="D9">
        <v>346000</v>
      </c>
      <c r="F9">
        <v>1</v>
      </c>
      <c r="G9">
        <v>1</v>
      </c>
      <c r="H9">
        <v>6</v>
      </c>
      <c r="I9">
        <v>349000</v>
      </c>
    </row>
    <row r="10" spans="1:9" x14ac:dyDescent="0.3">
      <c r="A10">
        <v>1</v>
      </c>
      <c r="B10">
        <v>1</v>
      </c>
      <c r="C10">
        <v>7</v>
      </c>
      <c r="D10">
        <v>546000</v>
      </c>
      <c r="F10">
        <v>1</v>
      </c>
      <c r="G10">
        <v>1</v>
      </c>
      <c r="H10">
        <v>7</v>
      </c>
      <c r="I10">
        <v>549000</v>
      </c>
    </row>
    <row r="11" spans="1:9" x14ac:dyDescent="0.3">
      <c r="A11">
        <v>1</v>
      </c>
      <c r="B11">
        <v>1</v>
      </c>
      <c r="C11">
        <v>8</v>
      </c>
      <c r="D11">
        <v>446000</v>
      </c>
      <c r="F11">
        <v>1</v>
      </c>
      <c r="G11">
        <v>1</v>
      </c>
      <c r="H11">
        <v>8</v>
      </c>
      <c r="I11">
        <v>449000</v>
      </c>
    </row>
    <row r="17" spans="4:15" x14ac:dyDescent="0.3">
      <c r="D17" t="s">
        <v>53</v>
      </c>
    </row>
    <row r="18" spans="4:15" x14ac:dyDescent="0.3">
      <c r="E18" t="s">
        <v>54</v>
      </c>
    </row>
    <row r="19" spans="4:15" x14ac:dyDescent="0.3">
      <c r="E19" t="s">
        <v>55</v>
      </c>
    </row>
    <row r="20" spans="4:15" x14ac:dyDescent="0.3">
      <c r="F20" t="s">
        <v>56</v>
      </c>
      <c r="M20" t="s">
        <v>69</v>
      </c>
      <c r="O20" s="48" t="s">
        <v>70</v>
      </c>
    </row>
    <row r="21" spans="4:15" x14ac:dyDescent="0.3">
      <c r="G21" t="s">
        <v>57</v>
      </c>
    </row>
    <row r="22" spans="4:15" x14ac:dyDescent="0.3">
      <c r="H22" t="s">
        <v>58</v>
      </c>
    </row>
    <row r="23" spans="4:15" x14ac:dyDescent="0.3">
      <c r="H23" t="s">
        <v>59</v>
      </c>
    </row>
    <row r="24" spans="4:15" x14ac:dyDescent="0.3">
      <c r="G24" t="s">
        <v>60</v>
      </c>
    </row>
    <row r="25" spans="4:15" x14ac:dyDescent="0.3">
      <c r="G25" t="s">
        <v>61</v>
      </c>
    </row>
    <row r="26" spans="4:15" x14ac:dyDescent="0.3">
      <c r="G26" t="s">
        <v>62</v>
      </c>
    </row>
    <row r="27" spans="4:15" x14ac:dyDescent="0.3">
      <c r="F27" t="s">
        <v>60</v>
      </c>
    </row>
    <row r="28" spans="4:15" x14ac:dyDescent="0.3">
      <c r="F28" t="s">
        <v>63</v>
      </c>
    </row>
    <row r="29" spans="4:15" x14ac:dyDescent="0.3">
      <c r="G29" t="s">
        <v>64</v>
      </c>
    </row>
    <row r="30" spans="4:15" x14ac:dyDescent="0.3">
      <c r="F30" t="s">
        <v>60</v>
      </c>
    </row>
    <row r="31" spans="4:15" x14ac:dyDescent="0.3">
      <c r="E31" t="s">
        <v>60</v>
      </c>
    </row>
    <row r="32" spans="4:15" x14ac:dyDescent="0.3">
      <c r="E32" t="s">
        <v>63</v>
      </c>
    </row>
    <row r="33" spans="4:6" x14ac:dyDescent="0.3">
      <c r="F33" t="s">
        <v>65</v>
      </c>
    </row>
    <row r="34" spans="4:6" x14ac:dyDescent="0.3">
      <c r="F34" t="s">
        <v>66</v>
      </c>
    </row>
    <row r="35" spans="4:6" x14ac:dyDescent="0.3">
      <c r="F35" t="s">
        <v>67</v>
      </c>
    </row>
    <row r="36" spans="4:6" x14ac:dyDescent="0.3">
      <c r="E36" t="s">
        <v>60</v>
      </c>
    </row>
    <row r="37" spans="4:6" x14ac:dyDescent="0.3">
      <c r="D37" t="s">
        <v>60</v>
      </c>
    </row>
    <row r="38" spans="4:6" x14ac:dyDescent="0.3">
      <c r="D38" t="s">
        <v>63</v>
      </c>
    </row>
    <row r="39" spans="4:6" x14ac:dyDescent="0.3">
      <c r="E39" t="s">
        <v>68</v>
      </c>
    </row>
    <row r="40" spans="4:6" x14ac:dyDescent="0.3">
      <c r="E40" t="s">
        <v>66</v>
      </c>
    </row>
    <row r="41" spans="4:6" x14ac:dyDescent="0.3">
      <c r="D41"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MinMaxDed</vt:lpstr>
      <vt:lpstr>expected</vt:lpstr>
      <vt:lpstr>deduct2</vt:lpstr>
      <vt:lpstr>deduct3</vt:lpstr>
      <vt:lpstr>l.over</vt:lpstr>
      <vt:lpstr>l.under</vt:lpstr>
      <vt:lpstr>loss</vt:lpstr>
      <vt:lpstr>oloss</vt:lpstr>
      <vt:lpstr>over</vt:lpstr>
      <vt:lpstr>uloss</vt:lpstr>
      <vt:lpstr>under</vt:lpstr>
      <vt:lpstr>x.effective</vt:lpstr>
      <vt:lpstr>x.loss</vt:lpstr>
      <vt:lpstr>x.over</vt:lpstr>
      <vt:lpstr>x.under</vt:lpstr>
      <vt:lpstr>y.effective</vt:lpstr>
      <vt:lpstr>y.loss</vt:lpstr>
      <vt:lpstr>y.over</vt:lpstr>
      <vt:lpstr>y.under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Jones</dc:creator>
  <cp:lastModifiedBy>Joh</cp:lastModifiedBy>
  <dcterms:created xsi:type="dcterms:W3CDTF">2019-03-15T09:00:59Z</dcterms:created>
  <dcterms:modified xsi:type="dcterms:W3CDTF">2020-12-10T22:19:08Z</dcterms:modified>
</cp:coreProperties>
</file>