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$\Ubuntu-20.04\home\joh\dev\ktest\ftest\fm8\"/>
    </mc:Choice>
  </mc:AlternateContent>
  <xr:revisionPtr revIDLastSave="0" documentId="13_ncr:1_{E4F3A760-BC8E-43BB-BAE7-ECCF9EBAFF0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ed examples sidx-3" sheetId="10" r:id="rId1"/>
    <sheet name="Worked examples sidx1" sheetId="12" r:id="rId2"/>
    <sheet name="Worked examples sidx2" sheetId="1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2" i="12" l="1"/>
  <c r="G22" i="12"/>
  <c r="C22" i="12"/>
  <c r="J20" i="12"/>
  <c r="I20" i="12"/>
  <c r="H20" i="12"/>
  <c r="G20" i="12"/>
  <c r="F20" i="12"/>
  <c r="E20" i="12"/>
  <c r="D20" i="12"/>
  <c r="D21" i="12" s="1"/>
  <c r="C20" i="12"/>
  <c r="L9" i="12"/>
  <c r="J21" i="10"/>
  <c r="I21" i="10"/>
  <c r="I33" i="10" s="1"/>
  <c r="I36" i="10" s="1"/>
  <c r="H21" i="10"/>
  <c r="G21" i="10"/>
  <c r="J21" i="11"/>
  <c r="J33" i="11" s="1"/>
  <c r="J36" i="11" s="1"/>
  <c r="I21" i="11"/>
  <c r="H21" i="11"/>
  <c r="G21" i="11"/>
  <c r="M25" i="11"/>
  <c r="F33" i="11"/>
  <c r="F36" i="11" s="1"/>
  <c r="F21" i="11"/>
  <c r="F36" i="10"/>
  <c r="E36" i="10"/>
  <c r="D36" i="10"/>
  <c r="C36" i="10"/>
  <c r="J33" i="10"/>
  <c r="J36" i="10" s="1"/>
  <c r="H33" i="10"/>
  <c r="H36" i="10" s="1"/>
  <c r="G33" i="10"/>
  <c r="G36" i="10" s="1"/>
  <c r="F33" i="10"/>
  <c r="E33" i="10"/>
  <c r="D33" i="10"/>
  <c r="C33" i="10"/>
  <c r="M25" i="10"/>
  <c r="M30" i="10"/>
  <c r="L31" i="10"/>
  <c r="K32" i="11"/>
  <c r="G22" i="11"/>
  <c r="C22" i="11"/>
  <c r="J20" i="11"/>
  <c r="I20" i="11"/>
  <c r="H20" i="11"/>
  <c r="G20" i="11"/>
  <c r="F20" i="11"/>
  <c r="E20" i="11"/>
  <c r="E21" i="11" s="1"/>
  <c r="D20" i="11"/>
  <c r="D21" i="11" s="1"/>
  <c r="C20" i="11"/>
  <c r="C21" i="11" s="1"/>
  <c r="L9" i="11"/>
  <c r="H21" i="12" l="1"/>
  <c r="J21" i="12"/>
  <c r="I21" i="12"/>
  <c r="K20" i="12"/>
  <c r="L20" i="12" s="1"/>
  <c r="F21" i="12"/>
  <c r="C21" i="12"/>
  <c r="E21" i="12"/>
  <c r="C23" i="12"/>
  <c r="G23" i="12"/>
  <c r="G21" i="12"/>
  <c r="I33" i="11"/>
  <c r="I36" i="11" s="1"/>
  <c r="C33" i="11"/>
  <c r="C36" i="11" s="1"/>
  <c r="D33" i="11"/>
  <c r="D36" i="11" s="1"/>
  <c r="E33" i="11"/>
  <c r="E36" i="11" s="1"/>
  <c r="H33" i="11"/>
  <c r="H36" i="11" s="1"/>
  <c r="G33" i="11"/>
  <c r="G36" i="11" s="1"/>
  <c r="G23" i="11"/>
  <c r="G24" i="11" s="1"/>
  <c r="G26" i="11" s="1"/>
  <c r="C23" i="11"/>
  <c r="K20" i="11"/>
  <c r="L20" i="11" s="1"/>
  <c r="G22" i="10"/>
  <c r="C22" i="10"/>
  <c r="J20" i="10"/>
  <c r="I20" i="10"/>
  <c r="H20" i="10"/>
  <c r="G20" i="10"/>
  <c r="F20" i="10"/>
  <c r="E20" i="10"/>
  <c r="D20" i="10"/>
  <c r="C20" i="10"/>
  <c r="L9" i="10"/>
  <c r="G24" i="12" l="1"/>
  <c r="G26" i="12" s="1"/>
  <c r="C24" i="12"/>
  <c r="C25" i="12" s="1"/>
  <c r="C21" i="10"/>
  <c r="D21" i="10"/>
  <c r="F21" i="10"/>
  <c r="E21" i="10"/>
  <c r="G25" i="11"/>
  <c r="C24" i="11"/>
  <c r="C23" i="10"/>
  <c r="C24" i="10" s="1"/>
  <c r="G23" i="10"/>
  <c r="G24" i="10" s="1"/>
  <c r="K20" i="10"/>
  <c r="L20" i="10" s="1"/>
  <c r="L24" i="12" l="1"/>
  <c r="C26" i="12"/>
  <c r="C28" i="12" s="1"/>
  <c r="G25" i="12"/>
  <c r="L25" i="12" s="1"/>
  <c r="G27" i="11"/>
  <c r="C25" i="11"/>
  <c r="C27" i="11" s="1"/>
  <c r="C26" i="11"/>
  <c r="G25" i="10"/>
  <c r="G26" i="10"/>
  <c r="C25" i="10"/>
  <c r="C26" i="10"/>
  <c r="C28" i="10" s="1"/>
  <c r="L24" i="11"/>
  <c r="L24" i="10"/>
  <c r="L29" i="12" l="1"/>
  <c r="L32" i="12" s="1"/>
  <c r="G28" i="12"/>
  <c r="G27" i="12"/>
  <c r="C27" i="12"/>
  <c r="L29" i="11"/>
  <c r="L30" i="11" s="1"/>
  <c r="C28" i="11"/>
  <c r="G28" i="11"/>
  <c r="L25" i="11"/>
  <c r="L29" i="10"/>
  <c r="L30" i="10" s="1"/>
  <c r="G27" i="10"/>
  <c r="L25" i="10"/>
  <c r="C27" i="10"/>
  <c r="G28" i="10"/>
  <c r="K32" i="10"/>
  <c r="E34" i="12" l="1"/>
  <c r="C34" i="12"/>
  <c r="F34" i="12"/>
  <c r="G34" i="12"/>
  <c r="H34" i="12"/>
  <c r="J34" i="12"/>
  <c r="I34" i="12"/>
  <c r="D34" i="12"/>
  <c r="F35" i="12"/>
  <c r="E35" i="12"/>
  <c r="D35" i="12"/>
  <c r="C35" i="12"/>
  <c r="I35" i="12"/>
  <c r="H35" i="12"/>
  <c r="G35" i="12"/>
  <c r="J35" i="12"/>
  <c r="L30" i="12"/>
  <c r="L31" i="11"/>
  <c r="M30" i="11" s="1"/>
  <c r="L32" i="11"/>
  <c r="E35" i="11" s="1"/>
  <c r="L32" i="10"/>
  <c r="G35" i="10" s="1"/>
  <c r="L31" i="12" l="1"/>
  <c r="M25" i="12" s="1"/>
  <c r="G35" i="11"/>
  <c r="C34" i="11"/>
  <c r="E34" i="11"/>
  <c r="J35" i="11"/>
  <c r="F35" i="11"/>
  <c r="I34" i="11"/>
  <c r="D35" i="11"/>
  <c r="G34" i="11"/>
  <c r="D34" i="11"/>
  <c r="H35" i="11"/>
  <c r="I35" i="11"/>
  <c r="H34" i="11"/>
  <c r="C35" i="11"/>
  <c r="F34" i="11"/>
  <c r="J34" i="11"/>
  <c r="G34" i="10"/>
  <c r="J34" i="10"/>
  <c r="D34" i="10"/>
  <c r="D35" i="10"/>
  <c r="H35" i="10"/>
  <c r="C35" i="10"/>
  <c r="I34" i="10"/>
  <c r="E34" i="10"/>
  <c r="I35" i="10"/>
  <c r="E35" i="10"/>
  <c r="F35" i="10"/>
  <c r="C34" i="10"/>
  <c r="F34" i="10"/>
  <c r="H34" i="10"/>
  <c r="J35" i="10"/>
  <c r="M30" i="12" l="1"/>
  <c r="I33" i="12" s="1"/>
  <c r="I36" i="12" s="1"/>
  <c r="H33" i="12" l="1"/>
  <c r="H36" i="12" s="1"/>
  <c r="F33" i="12"/>
  <c r="F36" i="12" s="1"/>
  <c r="D33" i="12"/>
  <c r="D36" i="12" s="1"/>
  <c r="E33" i="12"/>
  <c r="E36" i="12" s="1"/>
  <c r="J33" i="12"/>
  <c r="J36" i="12" s="1"/>
  <c r="G33" i="12"/>
  <c r="G36" i="12" s="1"/>
  <c r="C33" i="12"/>
  <c r="C36" i="12" s="1"/>
</calcChain>
</file>

<file path=xl/sharedStrings.xml><?xml version="1.0" encoding="utf-8"?>
<sst xmlns="http://schemas.openxmlformats.org/spreadsheetml/2006/main" count="189" uniqueCount="55">
  <si>
    <t>Limit</t>
  </si>
  <si>
    <t>Worked example description</t>
  </si>
  <si>
    <t>Min and Max deductibles</t>
  </si>
  <si>
    <t>Worked example</t>
  </si>
  <si>
    <t>I. Location Ded/max ded/policy limit</t>
  </si>
  <si>
    <t>Location 1</t>
  </si>
  <si>
    <t>Location 2</t>
  </si>
  <si>
    <t>Coverages</t>
  </si>
  <si>
    <t>Inputs</t>
  </si>
  <si>
    <t>Symbol / formula</t>
  </si>
  <si>
    <t>Structure</t>
  </si>
  <si>
    <t>Other Structure</t>
  </si>
  <si>
    <t>Contents</t>
  </si>
  <si>
    <t>Time Element</t>
  </si>
  <si>
    <t>Policy</t>
  </si>
  <si>
    <t>Terms</t>
  </si>
  <si>
    <t>Total Insurable Value</t>
  </si>
  <si>
    <t>V</t>
  </si>
  <si>
    <t>Location deductible</t>
  </si>
  <si>
    <t>LD</t>
  </si>
  <si>
    <t>Location deductible type</t>
  </si>
  <si>
    <t>Percentage of exposure</t>
  </si>
  <si>
    <t>Policy deductible</t>
  </si>
  <si>
    <t>PD</t>
  </si>
  <si>
    <t>Policy deductible rule</t>
  </si>
  <si>
    <t>Max</t>
  </si>
  <si>
    <t>L</t>
  </si>
  <si>
    <t>Limit type</t>
  </si>
  <si>
    <t>Variable Inputs</t>
  </si>
  <si>
    <t>Damage Ratio</t>
  </si>
  <si>
    <t>DR</t>
  </si>
  <si>
    <t>Calculations</t>
  </si>
  <si>
    <t>Coverage level</t>
  </si>
  <si>
    <t>Policy level</t>
  </si>
  <si>
    <t>Ground-up loss</t>
  </si>
  <si>
    <t>GU = V * DR</t>
  </si>
  <si>
    <t>S1 = Sum(LD*V,Per location)</t>
  </si>
  <si>
    <t>Total GUL by location</t>
  </si>
  <si>
    <t>S2 = Sum(GU,Per location)</t>
  </si>
  <si>
    <t>Effective location ded</t>
  </si>
  <si>
    <r>
      <t xml:space="preserve">S3 = </t>
    </r>
    <r>
      <rPr>
        <sz val="11"/>
        <color rgb="FFFF0000"/>
        <rFont val="Calibri"/>
        <family val="2"/>
      </rPr>
      <t>Min</t>
    </r>
    <r>
      <rPr>
        <sz val="11"/>
        <color rgb="FF000000"/>
        <rFont val="Calibri"/>
        <family val="2"/>
        <charset val="1"/>
      </rPr>
      <t>(S1,S2)</t>
    </r>
  </si>
  <si>
    <t>Loss</t>
  </si>
  <si>
    <t>Effective policy ded</t>
  </si>
  <si>
    <r>
      <t xml:space="preserve">S4 = </t>
    </r>
    <r>
      <rPr>
        <sz val="11"/>
        <color rgb="FFFF0000"/>
        <rFont val="Calibri"/>
        <family val="2"/>
      </rPr>
      <t>Min</t>
    </r>
    <r>
      <rPr>
        <sz val="11"/>
        <color rgb="FF000000"/>
        <rFont val="Calibri"/>
        <family val="2"/>
        <charset val="1"/>
      </rPr>
      <t>(Sum(S3),PD)</t>
    </r>
  </si>
  <si>
    <t>S8 = Min(S7,L)*S6/S7</t>
  </si>
  <si>
    <t>Gross Loss</t>
  </si>
  <si>
    <t>Back-allocation allocrule 1 (GU)</t>
  </si>
  <si>
    <t>Back-allocation allocrule 2 (Prior Level)</t>
  </si>
  <si>
    <t>Back-allocation allocrule 2 (Prior Level - new method August 2021)</t>
  </si>
  <si>
    <t>Underlimit</t>
  </si>
  <si>
    <t>Back-allocation Underlimit</t>
  </si>
  <si>
    <t>Back-allocation Prior level</t>
  </si>
  <si>
    <t>Loss adjustment</t>
  </si>
  <si>
    <t>Back-allocation new method</t>
  </si>
  <si>
    <t>Adjusted loss before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</si>
</sst>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\-??_);_(@_)"/>
    <numFmt numFmtId="165" formatCode="_(* #,##0_);_(* \(#,##0\);_(* \-??_);_(@_)"/>
    <numFmt numFmtId="166" formatCode="0.0%"/>
  </numFmts>
  <fonts count="1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3" tint="0.39997558519241921"/>
      <name val="Calibri"/>
      <family val="2"/>
      <charset val="1"/>
    </font>
    <font>
      <sz val="11"/>
      <color rgb="FF4F81BD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FF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1" fillId="0" borderId="0"/>
    <xf numFmtId="9" fontId="2" fillId="0" borderId="0"/>
    <xf numFmtId="164" fontId="2" fillId="0" borderId="0"/>
    <xf numFmtId="9" fontId="2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Border="1" applyAlignment="1">
      <alignment horizontal="right" vertical="top"/>
    </xf>
    <xf numFmtId="0" fontId="0" fillId="0" borderId="0" xfId="0" applyFont="1" applyAlignment="1">
      <alignment horizontal="right" vertical="top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horizontal="right" vertical="top"/>
    </xf>
    <xf numFmtId="0" fontId="5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2" xfId="0" applyFont="1" applyBorder="1" applyAlignment="1">
      <alignment horizontal="right" vertical="top"/>
    </xf>
    <xf numFmtId="0" fontId="0" fillId="0" borderId="2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5" xfId="0" applyFont="1" applyBorder="1" applyAlignment="1">
      <alignment horizontal="right" vertical="top"/>
    </xf>
    <xf numFmtId="0" fontId="4" fillId="0" borderId="6" xfId="0" applyFont="1" applyBorder="1" applyAlignment="1">
      <alignment horizontal="right" vertical="top"/>
    </xf>
    <xf numFmtId="0" fontId="0" fillId="0" borderId="0" xfId="0" applyBorder="1"/>
    <xf numFmtId="0" fontId="6" fillId="0" borderId="7" xfId="0" applyFont="1" applyBorder="1" applyAlignment="1">
      <alignment vertical="top"/>
    </xf>
    <xf numFmtId="0" fontId="0" fillId="0" borderId="8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9" xfId="0" applyFont="1" applyBorder="1" applyAlignment="1">
      <alignment vertical="top"/>
    </xf>
    <xf numFmtId="3" fontId="0" fillId="0" borderId="0" xfId="0" applyNumberFormat="1" applyFont="1" applyBorder="1" applyAlignment="1">
      <alignment horizontal="right" vertical="top"/>
    </xf>
    <xf numFmtId="3" fontId="0" fillId="0" borderId="9" xfId="0" applyNumberFormat="1" applyFont="1" applyBorder="1" applyAlignment="1">
      <alignment vertical="top"/>
    </xf>
    <xf numFmtId="9" fontId="2" fillId="0" borderId="9" xfId="2" applyBorder="1"/>
    <xf numFmtId="0" fontId="0" fillId="0" borderId="8" xfId="0" applyFont="1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0" fontId="0" fillId="0" borderId="9" xfId="0" applyBorder="1"/>
    <xf numFmtId="3" fontId="0" fillId="0" borderId="0" xfId="0" applyNumberFormat="1" applyFont="1" applyBorder="1" applyAlignment="1">
      <alignment horizontal="center" vertical="top"/>
    </xf>
    <xf numFmtId="3" fontId="7" fillId="0" borderId="9" xfId="0" applyNumberFormat="1" applyFont="1" applyBorder="1" applyAlignment="1">
      <alignment horizontal="right" vertical="top"/>
    </xf>
    <xf numFmtId="3" fontId="8" fillId="0" borderId="0" xfId="0" applyNumberFormat="1" applyFont="1" applyBorder="1" applyAlignment="1">
      <alignment horizontal="right" vertical="top"/>
    </xf>
    <xf numFmtId="3" fontId="0" fillId="0" borderId="9" xfId="0" applyNumberFormat="1" applyFont="1" applyBorder="1" applyAlignment="1">
      <alignment horizontal="right" vertical="top"/>
    </xf>
    <xf numFmtId="165" fontId="2" fillId="0" borderId="0" xfId="3" applyNumberFormat="1"/>
    <xf numFmtId="0" fontId="0" fillId="0" borderId="5" xfId="0" applyFont="1" applyBorder="1" applyAlignment="1">
      <alignment vertical="top"/>
    </xf>
    <xf numFmtId="0" fontId="0" fillId="0" borderId="5" xfId="0" applyFont="1" applyBorder="1" applyAlignment="1">
      <alignment horizontal="right" vertical="top"/>
    </xf>
    <xf numFmtId="9" fontId="9" fillId="0" borderId="0" xfId="2" applyFont="1" applyBorder="1" applyAlignment="1" applyProtection="1">
      <alignment horizontal="right" vertical="top"/>
    </xf>
    <xf numFmtId="0" fontId="6" fillId="0" borderId="5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3" fontId="0" fillId="0" borderId="0" xfId="0" applyNumberFormat="1" applyFont="1" applyBorder="1" applyAlignment="1">
      <alignment vertical="top"/>
    </xf>
    <xf numFmtId="9" fontId="2" fillId="0" borderId="0" xfId="2" applyBorder="1"/>
    <xf numFmtId="165" fontId="7" fillId="0" borderId="9" xfId="3" applyNumberFormat="1" applyFont="1" applyBorder="1"/>
    <xf numFmtId="3" fontId="0" fillId="0" borderId="0" xfId="0" applyNumberFormat="1" applyBorder="1"/>
    <xf numFmtId="3" fontId="0" fillId="0" borderId="9" xfId="0" applyNumberFormat="1" applyBorder="1"/>
    <xf numFmtId="3" fontId="0" fillId="0" borderId="0" xfId="0" applyNumberFormat="1"/>
    <xf numFmtId="3" fontId="0" fillId="0" borderId="0" xfId="0" applyNumberFormat="1" applyFont="1" applyBorder="1" applyAlignment="1">
      <alignment horizontal="center" vertical="top" wrapText="1"/>
    </xf>
    <xf numFmtId="0" fontId="0" fillId="0" borderId="4" xfId="0" applyFont="1" applyBorder="1" applyAlignment="1">
      <alignment vertical="top"/>
    </xf>
    <xf numFmtId="3" fontId="0" fillId="0" borderId="5" xfId="0" applyNumberFormat="1" applyFont="1" applyBorder="1" applyAlignment="1">
      <alignment horizontal="right" vertical="top"/>
    </xf>
    <xf numFmtId="3" fontId="0" fillId="0" borderId="5" xfId="0" applyNumberFormat="1" applyFont="1" applyBorder="1" applyAlignment="1">
      <alignment vertical="top"/>
    </xf>
    <xf numFmtId="3" fontId="0" fillId="0" borderId="10" xfId="0" applyNumberFormat="1" applyFont="1" applyBorder="1" applyAlignment="1">
      <alignment horizontal="right" vertical="top"/>
    </xf>
    <xf numFmtId="0" fontId="4" fillId="0" borderId="0" xfId="0" applyFont="1" applyBorder="1" applyAlignment="1">
      <alignment vertical="top"/>
    </xf>
    <xf numFmtId="3" fontId="0" fillId="0" borderId="0" xfId="0" applyNumberFormat="1" applyFont="1" applyBorder="1" applyAlignment="1">
      <alignment horizontal="center" vertical="top"/>
    </xf>
    <xf numFmtId="3" fontId="0" fillId="0" borderId="0" xfId="0" applyNumberFormat="1" applyFont="1" applyBorder="1" applyAlignment="1">
      <alignment horizontal="center" vertical="top" wrapText="1"/>
    </xf>
    <xf numFmtId="3" fontId="0" fillId="0" borderId="0" xfId="0" applyNumberFormat="1" applyFont="1" applyBorder="1" applyAlignment="1">
      <alignment horizontal="center" vertical="top" wrapText="1"/>
    </xf>
    <xf numFmtId="0" fontId="11" fillId="0" borderId="0" xfId="0" applyFont="1" applyBorder="1" applyAlignment="1">
      <alignment vertical="top"/>
    </xf>
    <xf numFmtId="3" fontId="11" fillId="0" borderId="0" xfId="0" applyNumberFormat="1" applyFont="1" applyBorder="1" applyAlignment="1">
      <alignment horizontal="right" vertical="top"/>
    </xf>
    <xf numFmtId="3" fontId="11" fillId="0" borderId="0" xfId="0" applyNumberFormat="1" applyFont="1" applyBorder="1" applyAlignment="1">
      <alignment vertical="top"/>
    </xf>
    <xf numFmtId="0" fontId="11" fillId="0" borderId="0" xfId="0" applyFont="1" applyBorder="1"/>
    <xf numFmtId="3" fontId="0" fillId="0" borderId="0" xfId="0" applyNumberFormat="1" applyFont="1" applyBorder="1" applyAlignment="1">
      <alignment horizontal="center" vertical="top" wrapText="1"/>
    </xf>
    <xf numFmtId="3" fontId="0" fillId="0" borderId="0" xfId="0" applyNumberFormat="1" applyFont="1" applyBorder="1" applyAlignment="1">
      <alignment horizontal="center" vertical="top"/>
    </xf>
    <xf numFmtId="9" fontId="0" fillId="0" borderId="0" xfId="4" applyFont="1" applyBorder="1" applyAlignment="1">
      <alignment horizontal="right" vertical="top"/>
    </xf>
    <xf numFmtId="9" fontId="0" fillId="0" borderId="0" xfId="4" applyFont="1"/>
    <xf numFmtId="166" fontId="0" fillId="0" borderId="0" xfId="0" applyNumberFormat="1"/>
    <xf numFmtId="3" fontId="0" fillId="0" borderId="0" xfId="0" applyNumberFormat="1" applyFont="1" applyBorder="1" applyAlignment="1">
      <alignment horizontal="center" vertical="top" wrapText="1"/>
    </xf>
    <xf numFmtId="9" fontId="0" fillId="0" borderId="0" xfId="4" applyFont="1" applyBorder="1" applyAlignment="1">
      <alignment horizontal="center" vertical="top" wrapText="1"/>
    </xf>
    <xf numFmtId="9" fontId="2" fillId="0" borderId="0" xfId="2" applyBorder="1" applyAlignment="1">
      <alignment horizontal="center"/>
    </xf>
    <xf numFmtId="3" fontId="0" fillId="0" borderId="0" xfId="0" applyNumberFormat="1" applyFont="1" applyBorder="1" applyAlignment="1">
      <alignment horizontal="center" vertical="top"/>
    </xf>
  </cellXfs>
  <cellStyles count="5">
    <cellStyle name="Comma 2" xfId="3" xr:uid="{00000000-0005-0000-0000-000000000000}"/>
    <cellStyle name="Normal" xfId="0" builtinId="0"/>
    <cellStyle name="Normal 2" xfId="1" xr:uid="{00000000-0005-0000-0000-000002000000}"/>
    <cellStyle name="Percent" xfId="4" builtinId="5"/>
    <cellStyle name="Percent 2" xfId="2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C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51"/>
  <sheetViews>
    <sheetView tabSelected="1" topLeftCell="A7" zoomScale="90" zoomScaleNormal="90" workbookViewId="0">
      <selection activeCell="A22" sqref="A22"/>
    </sheetView>
  </sheetViews>
  <sheetFormatPr defaultRowHeight="14.4" x14ac:dyDescent="0.3"/>
  <cols>
    <col min="1" max="1" width="28.6640625" customWidth="1"/>
    <col min="2" max="2" width="25.5546875" customWidth="1"/>
    <col min="3" max="3" width="13.21875" customWidth="1"/>
    <col min="4" max="4" width="15.33203125" bestFit="1" customWidth="1"/>
    <col min="5" max="5" width="10.109375" bestFit="1" customWidth="1"/>
    <col min="6" max="6" width="13.44140625" bestFit="1" customWidth="1"/>
    <col min="7" max="7" width="10.109375" bestFit="1" customWidth="1"/>
    <col min="8" max="8" width="15.33203125" bestFit="1" customWidth="1"/>
    <col min="9" max="9" width="9" bestFit="1" customWidth="1"/>
    <col min="10" max="10" width="13.44140625" bestFit="1" customWidth="1"/>
    <col min="11" max="11" width="14.33203125" bestFit="1" customWidth="1"/>
    <col min="12" max="12" width="11.5546875" bestFit="1" customWidth="1"/>
    <col min="14" max="14" width="21.44140625" customWidth="1"/>
  </cols>
  <sheetData>
    <row r="1" spans="1:14" x14ac:dyDescent="0.3">
      <c r="A1" s="1" t="s">
        <v>1</v>
      </c>
    </row>
    <row r="2" spans="1:14" x14ac:dyDescent="0.3">
      <c r="A2" t="s">
        <v>2</v>
      </c>
    </row>
    <row r="4" spans="1:14" x14ac:dyDescent="0.3">
      <c r="A4" s="2" t="s">
        <v>3</v>
      </c>
      <c r="B4" s="3"/>
      <c r="C4" s="4"/>
      <c r="D4" s="4"/>
      <c r="E4" s="4"/>
      <c r="F4" s="4"/>
      <c r="G4" s="4"/>
      <c r="H4" s="5"/>
      <c r="I4" s="5"/>
      <c r="J4" s="5"/>
      <c r="K4" s="3"/>
      <c r="L4" s="3"/>
    </row>
    <row r="5" spans="1:14" ht="15" thickBot="1" x14ac:dyDescent="0.35">
      <c r="A5" s="6" t="s">
        <v>4</v>
      </c>
      <c r="B5" s="3"/>
      <c r="C5" s="7" t="s">
        <v>5</v>
      </c>
      <c r="D5" s="5"/>
      <c r="E5" s="5"/>
      <c r="F5" s="5"/>
      <c r="G5" s="7" t="s">
        <v>6</v>
      </c>
      <c r="H5" s="5"/>
      <c r="I5" s="5"/>
      <c r="J5" s="5"/>
      <c r="K5" s="3"/>
      <c r="L5" s="3"/>
    </row>
    <row r="6" spans="1:14" x14ac:dyDescent="0.3">
      <c r="A6" s="8"/>
      <c r="B6" s="9"/>
      <c r="C6" s="10" t="s">
        <v>7</v>
      </c>
      <c r="D6" s="10"/>
      <c r="E6" s="10"/>
      <c r="F6" s="10"/>
      <c r="G6" s="10"/>
      <c r="H6" s="10"/>
      <c r="I6" s="10"/>
      <c r="J6" s="10"/>
      <c r="K6" s="11"/>
      <c r="L6" s="12"/>
    </row>
    <row r="7" spans="1:14" ht="15" thickBot="1" x14ac:dyDescent="0.35">
      <c r="A7" s="13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5" t="s">
        <v>13</v>
      </c>
      <c r="G7" s="15" t="s">
        <v>10</v>
      </c>
      <c r="H7" s="15" t="s">
        <v>11</v>
      </c>
      <c r="I7" s="15" t="s">
        <v>12</v>
      </c>
      <c r="J7" s="16" t="s">
        <v>13</v>
      </c>
      <c r="K7" s="17"/>
      <c r="L7" s="18" t="s">
        <v>14</v>
      </c>
    </row>
    <row r="8" spans="1:14" x14ac:dyDescent="0.3">
      <c r="A8" s="19" t="s">
        <v>15</v>
      </c>
      <c r="B8" s="20"/>
      <c r="C8" s="4"/>
      <c r="D8" s="4"/>
      <c r="E8" s="4"/>
      <c r="F8" s="4"/>
      <c r="G8" s="4"/>
      <c r="H8" s="4"/>
      <c r="I8" s="4"/>
      <c r="J8" s="4"/>
      <c r="K8" s="17"/>
      <c r="L8" s="21"/>
    </row>
    <row r="9" spans="1:14" x14ac:dyDescent="0.3">
      <c r="A9" s="19" t="s">
        <v>16</v>
      </c>
      <c r="B9" s="20" t="s">
        <v>17</v>
      </c>
      <c r="C9" s="22">
        <v>1000000</v>
      </c>
      <c r="D9" s="22">
        <v>100000</v>
      </c>
      <c r="E9" s="22">
        <v>50000</v>
      </c>
      <c r="F9" s="22">
        <v>20000</v>
      </c>
      <c r="G9" s="22">
        <v>1000000</v>
      </c>
      <c r="H9" s="22">
        <v>100000</v>
      </c>
      <c r="I9" s="22">
        <v>50000</v>
      </c>
      <c r="J9" s="22">
        <v>20000</v>
      </c>
      <c r="K9" s="17"/>
      <c r="L9" s="23">
        <f>SUM(C9:J9)</f>
        <v>2340000</v>
      </c>
    </row>
    <row r="10" spans="1:14" x14ac:dyDescent="0.3">
      <c r="A10" s="19" t="s">
        <v>18</v>
      </c>
      <c r="B10" s="20" t="s">
        <v>19</v>
      </c>
      <c r="C10" s="64">
        <v>0.05</v>
      </c>
      <c r="D10" s="64"/>
      <c r="E10" s="64"/>
      <c r="F10" s="64"/>
      <c r="G10" s="64"/>
      <c r="H10" s="64"/>
      <c r="I10" s="64"/>
      <c r="J10" s="64"/>
      <c r="K10" s="17"/>
      <c r="L10" s="24"/>
    </row>
    <row r="11" spans="1:14" x14ac:dyDescent="0.3">
      <c r="A11" s="25" t="s">
        <v>20</v>
      </c>
      <c r="B11" s="26" t="s">
        <v>21</v>
      </c>
      <c r="C11" s="17"/>
      <c r="D11" s="17"/>
      <c r="E11" s="17"/>
      <c r="F11" s="17"/>
      <c r="G11" s="17"/>
      <c r="H11" s="17"/>
      <c r="I11" s="17"/>
      <c r="J11" s="17"/>
      <c r="K11" s="17"/>
      <c r="L11" s="27"/>
    </row>
    <row r="12" spans="1:14" x14ac:dyDescent="0.3">
      <c r="A12" s="19" t="s">
        <v>22</v>
      </c>
      <c r="B12" s="20" t="s">
        <v>23</v>
      </c>
      <c r="C12" s="28"/>
      <c r="D12" s="28"/>
      <c r="E12" s="28"/>
      <c r="F12" s="28"/>
      <c r="G12" s="28"/>
      <c r="H12" s="28"/>
      <c r="I12" s="28"/>
      <c r="J12" s="28"/>
      <c r="K12" s="17"/>
      <c r="L12" s="29">
        <v>40000</v>
      </c>
    </row>
    <row r="13" spans="1:14" x14ac:dyDescent="0.3">
      <c r="A13" s="19" t="s">
        <v>24</v>
      </c>
      <c r="B13" s="20" t="s">
        <v>25</v>
      </c>
      <c r="C13" s="28"/>
      <c r="D13" s="28"/>
      <c r="E13" s="28"/>
      <c r="F13" s="28"/>
      <c r="G13" s="28"/>
      <c r="H13" s="28"/>
      <c r="I13" s="28"/>
      <c r="J13" s="28"/>
      <c r="K13" s="17"/>
      <c r="L13" s="29" t="s">
        <v>25</v>
      </c>
    </row>
    <row r="14" spans="1:14" x14ac:dyDescent="0.3">
      <c r="A14" s="19" t="s">
        <v>0</v>
      </c>
      <c r="B14" s="20" t="s">
        <v>26</v>
      </c>
      <c r="C14" s="30"/>
      <c r="D14" s="30"/>
      <c r="E14" s="30"/>
      <c r="F14" s="30"/>
      <c r="G14" s="30"/>
      <c r="H14" s="30"/>
      <c r="I14" s="30"/>
      <c r="J14" s="30"/>
      <c r="K14" s="17"/>
      <c r="L14" s="31">
        <v>100000</v>
      </c>
      <c r="N14" s="32"/>
    </row>
    <row r="15" spans="1:14" x14ac:dyDescent="0.3">
      <c r="A15" s="19" t="s">
        <v>27</v>
      </c>
      <c r="B15" s="20" t="s">
        <v>14</v>
      </c>
      <c r="C15" s="4"/>
      <c r="D15" s="4"/>
      <c r="E15" s="4"/>
      <c r="F15" s="4"/>
      <c r="G15" s="4"/>
      <c r="H15" s="4"/>
      <c r="I15" s="4"/>
      <c r="J15" s="4"/>
      <c r="K15" s="17"/>
      <c r="L15" s="21"/>
    </row>
    <row r="16" spans="1:14" ht="15" thickBot="1" x14ac:dyDescent="0.35">
      <c r="A16" s="13" t="s">
        <v>28</v>
      </c>
      <c r="B16" s="33"/>
      <c r="C16" s="34"/>
      <c r="D16" s="34"/>
      <c r="E16" s="34"/>
      <c r="F16" s="34"/>
      <c r="G16" s="34"/>
      <c r="H16" s="34"/>
      <c r="I16" s="34"/>
      <c r="J16" s="34"/>
      <c r="K16" s="17"/>
      <c r="L16" s="21"/>
    </row>
    <row r="17" spans="1:13" x14ac:dyDescent="0.3">
      <c r="A17" s="19" t="s">
        <v>29</v>
      </c>
      <c r="B17" s="20" t="s">
        <v>30</v>
      </c>
      <c r="C17" s="35">
        <v>1</v>
      </c>
      <c r="D17" s="35">
        <v>1</v>
      </c>
      <c r="E17" s="35">
        <v>1</v>
      </c>
      <c r="F17" s="35">
        <v>1</v>
      </c>
      <c r="G17" s="35">
        <v>1</v>
      </c>
      <c r="H17" s="35">
        <v>1</v>
      </c>
      <c r="I17" s="35">
        <v>1</v>
      </c>
      <c r="J17" s="35">
        <v>1</v>
      </c>
      <c r="K17" s="20"/>
      <c r="L17" s="21"/>
    </row>
    <row r="18" spans="1:13" x14ac:dyDescent="0.3">
      <c r="A18" s="19"/>
      <c r="B18" s="20"/>
      <c r="C18" s="17"/>
      <c r="D18" s="17"/>
      <c r="E18" s="17"/>
      <c r="F18" s="17"/>
      <c r="G18" s="17"/>
      <c r="H18" s="17"/>
      <c r="I18" s="17"/>
      <c r="J18" s="17"/>
      <c r="K18" s="20"/>
      <c r="L18" s="21"/>
    </row>
    <row r="19" spans="1:13" ht="15" thickBot="1" x14ac:dyDescent="0.35">
      <c r="A19" s="13" t="s">
        <v>31</v>
      </c>
      <c r="B19" s="33"/>
      <c r="C19" s="34"/>
      <c r="D19" s="34"/>
      <c r="E19" s="34"/>
      <c r="F19" s="34"/>
      <c r="G19" s="34"/>
      <c r="H19" s="34"/>
      <c r="I19" s="34"/>
      <c r="J19" s="34"/>
      <c r="K19" s="36" t="s">
        <v>32</v>
      </c>
      <c r="L19" s="37" t="s">
        <v>33</v>
      </c>
    </row>
    <row r="20" spans="1:13" x14ac:dyDescent="0.3">
      <c r="A20" s="19" t="s">
        <v>34</v>
      </c>
      <c r="B20" s="20" t="s">
        <v>35</v>
      </c>
      <c r="C20" s="22">
        <f t="shared" ref="C20:J20" si="0">C17*C9</f>
        <v>1000000</v>
      </c>
      <c r="D20" s="22">
        <f t="shared" si="0"/>
        <v>100000</v>
      </c>
      <c r="E20" s="22">
        <f t="shared" si="0"/>
        <v>50000</v>
      </c>
      <c r="F20" s="22">
        <f t="shared" si="0"/>
        <v>20000</v>
      </c>
      <c r="G20" s="22">
        <f t="shared" si="0"/>
        <v>1000000</v>
      </c>
      <c r="H20" s="22">
        <f t="shared" si="0"/>
        <v>100000</v>
      </c>
      <c r="I20" s="22">
        <f t="shared" si="0"/>
        <v>50000</v>
      </c>
      <c r="J20" s="22">
        <f t="shared" si="0"/>
        <v>20000</v>
      </c>
      <c r="K20" s="38">
        <f>SUM(C20:J20)</f>
        <v>2340000</v>
      </c>
      <c r="L20" s="23">
        <f>K20</f>
        <v>2340000</v>
      </c>
    </row>
    <row r="21" spans="1:13" x14ac:dyDescent="0.3">
      <c r="A21" s="19" t="s">
        <v>51</v>
      </c>
      <c r="B21" s="20"/>
      <c r="C21" s="59">
        <f>C20/SUM($C$20:$F$20)</f>
        <v>0.85470085470085466</v>
      </c>
      <c r="D21" s="59">
        <f t="shared" ref="D21:F21" si="1">D20/SUM($C$20:$F$20)</f>
        <v>8.5470085470085472E-2</v>
      </c>
      <c r="E21" s="59">
        <f t="shared" si="1"/>
        <v>4.2735042735042736E-2</v>
      </c>
      <c r="F21" s="59">
        <f t="shared" si="1"/>
        <v>1.7094017094017096E-2</v>
      </c>
      <c r="G21" s="59">
        <f>G20/SUM($G$20:$J$20)</f>
        <v>0.85470085470085466</v>
      </c>
      <c r="H21" s="59">
        <f t="shared" ref="H21:J21" si="2">H20/SUM($G$20:$J$20)</f>
        <v>8.5470085470085472E-2</v>
      </c>
      <c r="I21" s="59">
        <f t="shared" si="2"/>
        <v>4.2735042735042736E-2</v>
      </c>
      <c r="J21" s="59">
        <f t="shared" si="2"/>
        <v>1.7094017094017096E-2</v>
      </c>
      <c r="K21" s="38"/>
      <c r="L21" s="23"/>
    </row>
    <row r="22" spans="1:13" x14ac:dyDescent="0.3">
      <c r="A22" s="19" t="s">
        <v>18</v>
      </c>
      <c r="B22" s="20" t="s">
        <v>36</v>
      </c>
      <c r="C22" s="65">
        <f>SUM(C9:F9)*C10</f>
        <v>58500</v>
      </c>
      <c r="D22" s="65"/>
      <c r="E22" s="65"/>
      <c r="F22" s="65"/>
      <c r="G22" s="65">
        <f>SUM(G9:J9)*G10</f>
        <v>0</v>
      </c>
      <c r="H22" s="65"/>
      <c r="I22" s="65"/>
      <c r="J22" s="65"/>
      <c r="K22" s="39"/>
      <c r="L22" s="40"/>
    </row>
    <row r="23" spans="1:13" x14ac:dyDescent="0.3">
      <c r="A23" s="19" t="s">
        <v>37</v>
      </c>
      <c r="B23" s="20" t="s">
        <v>38</v>
      </c>
      <c r="C23" s="62">
        <f>SUM(C20:F20)</f>
        <v>1170000</v>
      </c>
      <c r="D23" s="62"/>
      <c r="E23" s="62"/>
      <c r="F23" s="62"/>
      <c r="G23" s="62">
        <f>SUM(G20:J20)</f>
        <v>1170000</v>
      </c>
      <c r="H23" s="62"/>
      <c r="I23" s="62"/>
      <c r="J23" s="62"/>
      <c r="K23" s="38"/>
      <c r="L23" s="23"/>
    </row>
    <row r="24" spans="1:13" x14ac:dyDescent="0.3">
      <c r="A24" s="19" t="s">
        <v>39</v>
      </c>
      <c r="B24" s="20" t="s">
        <v>40</v>
      </c>
      <c r="C24" s="62">
        <f>MIN(C23,C22)</f>
        <v>58500</v>
      </c>
      <c r="D24" s="62"/>
      <c r="E24" s="62"/>
      <c r="F24" s="62"/>
      <c r="G24" s="62">
        <f>MIN(G23,G22)</f>
        <v>0</v>
      </c>
      <c r="H24" s="62"/>
      <c r="I24" s="62"/>
      <c r="J24" s="62"/>
      <c r="K24" s="41"/>
      <c r="L24" s="42">
        <f>SUM(C24:J24)</f>
        <v>58500</v>
      </c>
      <c r="M24" s="43"/>
    </row>
    <row r="25" spans="1:13" x14ac:dyDescent="0.3">
      <c r="A25" s="19" t="s">
        <v>41</v>
      </c>
      <c r="B25" s="20"/>
      <c r="C25" s="62">
        <f>C23-C24</f>
        <v>1111500</v>
      </c>
      <c r="D25" s="62"/>
      <c r="E25" s="62"/>
      <c r="F25" s="62"/>
      <c r="G25" s="62">
        <f>G23-G24</f>
        <v>1170000</v>
      </c>
      <c r="H25" s="62"/>
      <c r="I25" s="62"/>
      <c r="J25" s="62"/>
      <c r="K25" s="41"/>
      <c r="L25" s="42">
        <f>SUM(C25:J25)</f>
        <v>2281500</v>
      </c>
      <c r="M25" s="60">
        <f>L25/L31</f>
        <v>0.9919565217391304</v>
      </c>
    </row>
    <row r="26" spans="1:13" x14ac:dyDescent="0.3">
      <c r="A26" s="19" t="s">
        <v>49</v>
      </c>
      <c r="B26" s="20"/>
      <c r="C26" s="62">
        <f>C24</f>
        <v>58500</v>
      </c>
      <c r="D26" s="62"/>
      <c r="E26" s="62"/>
      <c r="F26" s="62"/>
      <c r="G26" s="62">
        <f>G24</f>
        <v>0</v>
      </c>
      <c r="H26" s="62"/>
      <c r="I26" s="62"/>
      <c r="J26" s="62"/>
      <c r="K26" s="41"/>
      <c r="L26" s="42"/>
      <c r="M26" s="43"/>
    </row>
    <row r="27" spans="1:13" x14ac:dyDescent="0.3">
      <c r="A27" s="19" t="s">
        <v>51</v>
      </c>
      <c r="B27" s="20"/>
      <c r="C27" s="63">
        <f>C25/SUM($C$25:$J$25)</f>
        <v>0.48717948717948717</v>
      </c>
      <c r="D27" s="63"/>
      <c r="E27" s="63"/>
      <c r="F27" s="63"/>
      <c r="G27" s="63">
        <f>G25/SUM($C$25:$J$25)</f>
        <v>0.51282051282051277</v>
      </c>
      <c r="H27" s="63"/>
      <c r="I27" s="63"/>
      <c r="J27" s="63"/>
      <c r="K27" s="41"/>
      <c r="L27" s="42"/>
      <c r="M27" s="43"/>
    </row>
    <row r="28" spans="1:13" x14ac:dyDescent="0.3">
      <c r="A28" s="19" t="s">
        <v>50</v>
      </c>
      <c r="B28" s="20"/>
      <c r="C28" s="63">
        <f>C26/SUM($C$26:$J$26)</f>
        <v>1</v>
      </c>
      <c r="D28" s="63"/>
      <c r="E28" s="63"/>
      <c r="F28" s="63"/>
      <c r="G28" s="63">
        <f>G26/SUM($C$26:$J$26)</f>
        <v>0</v>
      </c>
      <c r="H28" s="63"/>
      <c r="I28" s="63"/>
      <c r="J28" s="63"/>
      <c r="K28" s="41"/>
      <c r="L28" s="42"/>
      <c r="M28" s="43"/>
    </row>
    <row r="29" spans="1:13" x14ac:dyDescent="0.3">
      <c r="A29" s="19" t="s">
        <v>42</v>
      </c>
      <c r="B29" s="20" t="s">
        <v>43</v>
      </c>
      <c r="C29" s="44"/>
      <c r="D29" s="44"/>
      <c r="E29" s="44"/>
      <c r="F29" s="44"/>
      <c r="G29" s="44"/>
      <c r="H29" s="44"/>
      <c r="I29" s="44"/>
      <c r="J29" s="44"/>
      <c r="K29" s="41"/>
      <c r="L29" s="23">
        <f>MIN($L$12,L24)</f>
        <v>40000</v>
      </c>
      <c r="M29" s="43"/>
    </row>
    <row r="30" spans="1:13" x14ac:dyDescent="0.3">
      <c r="A30" s="19" t="s">
        <v>52</v>
      </c>
      <c r="B30" s="20"/>
      <c r="C30" s="52"/>
      <c r="D30" s="52"/>
      <c r="E30" s="52"/>
      <c r="F30" s="52"/>
      <c r="G30" s="52"/>
      <c r="H30" s="52"/>
      <c r="I30" s="52"/>
      <c r="J30" s="52"/>
      <c r="K30" s="41"/>
      <c r="L30" s="23">
        <f>L24-L29</f>
        <v>18500</v>
      </c>
      <c r="M30" s="60">
        <f>L30/L31</f>
        <v>8.0434782608695653E-3</v>
      </c>
    </row>
    <row r="31" spans="1:13" x14ac:dyDescent="0.3">
      <c r="A31" s="19" t="s">
        <v>54</v>
      </c>
      <c r="B31" s="20"/>
      <c r="C31" s="52"/>
      <c r="D31" s="52"/>
      <c r="E31" s="52"/>
      <c r="F31" s="52"/>
      <c r="G31" s="52"/>
      <c r="H31" s="52"/>
      <c r="I31" s="52"/>
      <c r="J31" s="52"/>
      <c r="K31" s="41"/>
      <c r="L31" s="23">
        <f>L25+L30</f>
        <v>2300000</v>
      </c>
      <c r="M31" s="43"/>
    </row>
    <row r="32" spans="1:13" ht="15" thickBot="1" x14ac:dyDescent="0.35">
      <c r="A32" s="45" t="s">
        <v>45</v>
      </c>
      <c r="B32" s="33" t="s">
        <v>44</v>
      </c>
      <c r="C32" s="46"/>
      <c r="D32" s="46"/>
      <c r="E32" s="46"/>
      <c r="F32" s="46"/>
      <c r="G32" s="46"/>
      <c r="H32" s="46"/>
      <c r="I32" s="46"/>
      <c r="J32" s="46"/>
      <c r="K32" s="47">
        <f>SUM(C32:J32)</f>
        <v>0</v>
      </c>
      <c r="L32" s="48">
        <f>MIN(L14,MAX(L25+L24-L29,0))</f>
        <v>100000</v>
      </c>
    </row>
    <row r="33" spans="1:16" x14ac:dyDescent="0.3">
      <c r="A33" s="25" t="s">
        <v>53</v>
      </c>
      <c r="C33" s="61">
        <f>C21*(C27*$M$25+C28*$M$30)</f>
        <v>0.41991824600520244</v>
      </c>
      <c r="D33" s="61">
        <f>D21*(C27*$M$25+C28*$M$30)</f>
        <v>4.1991824600520249E-2</v>
      </c>
      <c r="E33" s="61">
        <f>E21*(C27*$M$25+C28*$M$30)</f>
        <v>2.0995912300260124E-2</v>
      </c>
      <c r="F33" s="61">
        <f>F21*(C27*$M$25+C28*$M$30)</f>
        <v>8.3983649201040504E-3</v>
      </c>
      <c r="G33" s="61">
        <f>G21*(G27*$M$25+G28*$M$30)</f>
        <v>0.43478260869565211</v>
      </c>
      <c r="H33" s="61">
        <f>H21*(G27*$M$25+G28*$M$30)</f>
        <v>4.3478260869565216E-2</v>
      </c>
      <c r="I33" s="61">
        <f>I21*(G27*$M$25+G28*$M$30)</f>
        <v>2.1739130434782608E-2</v>
      </c>
      <c r="J33" s="61">
        <f>J21*(G27*$M$25+G28*$M$30)</f>
        <v>8.6956521739130436E-3</v>
      </c>
    </row>
    <row r="34" spans="1:16" s="17" customFormat="1" x14ac:dyDescent="0.3">
      <c r="A34" s="53" t="s">
        <v>46</v>
      </c>
      <c r="B34" s="53"/>
      <c r="C34" s="54">
        <f>C20*$L$32/$L$20</f>
        <v>42735.042735042734</v>
      </c>
      <c r="D34" s="54">
        <f t="shared" ref="D34:J34" si="3">D20*$L$32/$L$20</f>
        <v>4273.5042735042734</v>
      </c>
      <c r="E34" s="54">
        <f t="shared" si="3"/>
        <v>2136.7521367521367</v>
      </c>
      <c r="F34" s="54">
        <f t="shared" si="3"/>
        <v>854.70085470085473</v>
      </c>
      <c r="G34" s="54">
        <f t="shared" si="3"/>
        <v>42735.042735042734</v>
      </c>
      <c r="H34" s="54">
        <f t="shared" si="3"/>
        <v>4273.5042735042734</v>
      </c>
      <c r="I34" s="54">
        <f t="shared" si="3"/>
        <v>2136.7521367521367</v>
      </c>
      <c r="J34" s="54">
        <f t="shared" si="3"/>
        <v>854.70085470085473</v>
      </c>
      <c r="K34" s="55"/>
      <c r="L34" s="56"/>
      <c r="M34" s="56"/>
      <c r="N34" s="56"/>
      <c r="O34" s="56"/>
      <c r="P34" s="56"/>
    </row>
    <row r="35" spans="1:16" s="17" customFormat="1" x14ac:dyDescent="0.3">
      <c r="A35" s="53" t="s">
        <v>47</v>
      </c>
      <c r="B35" s="53"/>
      <c r="C35" s="54">
        <f>$C$25*C20*$L$32/SUM($C$20:$F$20)/$L$25</f>
        <v>41639.27240850318</v>
      </c>
      <c r="D35" s="54">
        <f t="shared" ref="D35:F35" si="4">$C$25*D20*$L$32/SUM($C$20:$F$20)/$L$25</f>
        <v>4163.9272408503175</v>
      </c>
      <c r="E35" s="54">
        <f t="shared" si="4"/>
        <v>2081.9636204251588</v>
      </c>
      <c r="F35" s="54">
        <f t="shared" si="4"/>
        <v>832.78544817006355</v>
      </c>
      <c r="G35" s="54">
        <f>$G$25*G20*$L$32/SUM($G$20:$J$20)/$L$25</f>
        <v>43830.813061582296</v>
      </c>
      <c r="H35" s="54">
        <f t="shared" ref="H35:J35" si="5">$G$25*H20*$L$32/SUM($C$20:$F$20)/$L$25</f>
        <v>4383.0813061582294</v>
      </c>
      <c r="I35" s="54">
        <f t="shared" si="5"/>
        <v>2191.5406530791147</v>
      </c>
      <c r="J35" s="54">
        <f t="shared" si="5"/>
        <v>876.61626123164581</v>
      </c>
      <c r="K35" s="55"/>
      <c r="L35" s="56"/>
      <c r="M35" s="56"/>
      <c r="N35" s="56"/>
      <c r="O35" s="56"/>
      <c r="P35" s="56"/>
    </row>
    <row r="36" spans="1:16" s="17" customFormat="1" x14ac:dyDescent="0.3">
      <c r="A36" s="53" t="s">
        <v>48</v>
      </c>
      <c r="B36" s="20"/>
      <c r="C36" s="22">
        <f>C33*$L$32</f>
        <v>41991.824600520245</v>
      </c>
      <c r="D36" s="22">
        <f t="shared" ref="D36:J36" si="6">D33*$L$32</f>
        <v>4199.1824600520249</v>
      </c>
      <c r="E36" s="22">
        <f t="shared" si="6"/>
        <v>2099.5912300260125</v>
      </c>
      <c r="F36" s="22">
        <f t="shared" si="6"/>
        <v>839.8364920104051</v>
      </c>
      <c r="G36" s="22">
        <f t="shared" si="6"/>
        <v>43478.260869565209</v>
      </c>
      <c r="H36" s="22">
        <f t="shared" si="6"/>
        <v>4347.826086956522</v>
      </c>
      <c r="I36" s="22">
        <f t="shared" si="6"/>
        <v>2173.913043478261</v>
      </c>
      <c r="J36" s="22">
        <f t="shared" si="6"/>
        <v>869.56521739130437</v>
      </c>
      <c r="K36" s="38"/>
    </row>
    <row r="37" spans="1:16" s="17" customFormat="1" x14ac:dyDescent="0.3">
      <c r="A37" s="49"/>
      <c r="B37" s="49"/>
      <c r="C37" s="22"/>
      <c r="D37" s="22"/>
      <c r="E37" s="22"/>
      <c r="F37" s="22"/>
      <c r="G37" s="22"/>
      <c r="H37" s="22"/>
      <c r="I37" s="22"/>
      <c r="J37" s="22"/>
      <c r="K37" s="20"/>
    </row>
    <row r="38" spans="1:16" s="17" customFormat="1" x14ac:dyDescent="0.3">
      <c r="A38" s="20"/>
      <c r="B38" s="20"/>
      <c r="C38" s="30"/>
      <c r="D38" s="30"/>
      <c r="E38" s="30"/>
      <c r="F38" s="30"/>
      <c r="G38" s="30"/>
      <c r="H38" s="30"/>
      <c r="I38" s="30"/>
      <c r="J38" s="30"/>
      <c r="K38" s="39"/>
    </row>
    <row r="39" spans="1:16" s="17" customFormat="1" x14ac:dyDescent="0.3">
      <c r="A39" s="20"/>
      <c r="B39" s="20"/>
      <c r="C39" s="30"/>
      <c r="D39" s="30"/>
      <c r="E39" s="30"/>
      <c r="F39" s="30"/>
      <c r="G39" s="30"/>
      <c r="H39" s="30"/>
      <c r="I39" s="30"/>
      <c r="J39" s="30"/>
      <c r="K39" s="38"/>
    </row>
    <row r="40" spans="1:16" s="17" customFormat="1" x14ac:dyDescent="0.3">
      <c r="A40" s="20"/>
      <c r="B40" s="20"/>
      <c r="C40"/>
      <c r="D40" s="4"/>
      <c r="E40" s="4"/>
      <c r="F40" s="4"/>
      <c r="G40" s="4"/>
      <c r="H40" s="4"/>
      <c r="I40" s="4"/>
      <c r="J40" s="4"/>
      <c r="K40" s="20"/>
    </row>
    <row r="41" spans="1:16" s="17" customFormat="1" x14ac:dyDescent="0.3">
      <c r="A41" s="49"/>
      <c r="B41" s="20"/>
      <c r="C41"/>
      <c r="D41" s="4"/>
      <c r="E41" s="4"/>
      <c r="F41" s="4"/>
      <c r="G41" s="4"/>
      <c r="H41" s="4"/>
      <c r="I41" s="4"/>
      <c r="J41" s="4"/>
      <c r="K41" s="20"/>
    </row>
    <row r="42" spans="1:16" s="17" customFormat="1" x14ac:dyDescent="0.3">
      <c r="A42" s="20"/>
      <c r="B42" s="20"/>
      <c r="C42"/>
      <c r="D42" s="35"/>
      <c r="E42" s="35"/>
      <c r="F42" s="35"/>
      <c r="G42" s="35"/>
      <c r="H42" s="35"/>
      <c r="I42" s="35"/>
      <c r="J42" s="35"/>
      <c r="K42" s="20"/>
    </row>
    <row r="43" spans="1:16" s="17" customFormat="1" x14ac:dyDescent="0.3">
      <c r="A43" s="20"/>
      <c r="B43" s="20"/>
      <c r="C43"/>
      <c r="D43" s="4"/>
      <c r="E43" s="4"/>
      <c r="F43" s="4"/>
      <c r="G43" s="4"/>
      <c r="H43" s="4"/>
      <c r="I43" s="4"/>
      <c r="J43" s="4"/>
      <c r="K43" s="20"/>
    </row>
    <row r="44" spans="1:16" s="17" customFormat="1" x14ac:dyDescent="0.3">
      <c r="A44" s="49"/>
      <c r="B44" s="20"/>
      <c r="C44"/>
      <c r="D44" s="4"/>
      <c r="E44" s="4"/>
      <c r="F44" s="4"/>
      <c r="G44" s="4"/>
      <c r="H44" s="4"/>
      <c r="I44" s="4"/>
      <c r="J44" s="4"/>
      <c r="K44" s="20"/>
    </row>
    <row r="45" spans="1:16" s="17" customFormat="1" x14ac:dyDescent="0.3">
      <c r="A45" s="20"/>
      <c r="B45" s="20"/>
      <c r="C45"/>
      <c r="D45" s="22"/>
      <c r="E45" s="22"/>
      <c r="F45" s="22"/>
      <c r="G45" s="22"/>
      <c r="H45" s="22"/>
      <c r="I45" s="22"/>
      <c r="J45" s="22"/>
      <c r="K45" s="38"/>
    </row>
    <row r="46" spans="1:16" s="17" customFormat="1" x14ac:dyDescent="0.3">
      <c r="A46" s="20"/>
      <c r="B46" s="20"/>
      <c r="C46"/>
      <c r="D46" s="22"/>
      <c r="E46" s="22"/>
      <c r="F46" s="22"/>
      <c r="G46" s="22"/>
      <c r="H46" s="22"/>
      <c r="I46" s="22"/>
      <c r="J46" s="22"/>
      <c r="K46" s="38"/>
    </row>
    <row r="47" spans="1:16" s="17" customFormat="1" x14ac:dyDescent="0.3">
      <c r="A47" s="20"/>
      <c r="B47" s="20"/>
      <c r="C47"/>
      <c r="D47" s="22"/>
      <c r="E47" s="22"/>
      <c r="F47" s="22"/>
      <c r="G47" s="22"/>
      <c r="H47" s="22"/>
      <c r="I47" s="22"/>
      <c r="J47" s="22"/>
      <c r="K47" s="38"/>
    </row>
    <row r="48" spans="1:16" s="17" customFormat="1" x14ac:dyDescent="0.3">
      <c r="A48" s="20"/>
      <c r="B48" s="20"/>
      <c r="C48" s="4"/>
      <c r="D48" s="4"/>
      <c r="E48" s="4"/>
      <c r="F48" s="4"/>
      <c r="G48" s="4"/>
      <c r="H48" s="4"/>
      <c r="I48" s="4"/>
      <c r="J48" s="4"/>
      <c r="K48" s="20"/>
    </row>
    <row r="49" spans="1:1" s="17" customFormat="1" x14ac:dyDescent="0.3"/>
    <row r="50" spans="1:1" x14ac:dyDescent="0.3">
      <c r="A50" s="26"/>
    </row>
    <row r="51" spans="1:1" x14ac:dyDescent="0.3">
      <c r="A51" s="26"/>
    </row>
  </sheetData>
  <mergeCells count="16">
    <mergeCell ref="C24:F24"/>
    <mergeCell ref="G24:J24"/>
    <mergeCell ref="C25:F25"/>
    <mergeCell ref="G25:J25"/>
    <mergeCell ref="C10:F10"/>
    <mergeCell ref="G10:J10"/>
    <mergeCell ref="C22:F22"/>
    <mergeCell ref="G22:J22"/>
    <mergeCell ref="C23:F23"/>
    <mergeCell ref="G23:J23"/>
    <mergeCell ref="C26:F26"/>
    <mergeCell ref="G26:J26"/>
    <mergeCell ref="C27:F27"/>
    <mergeCell ref="C28:F28"/>
    <mergeCell ref="G27:J27"/>
    <mergeCell ref="G28:J28"/>
  </mergeCells>
  <pageMargins left="0.7" right="0.7" top="0.75" bottom="0.75" header="0.3" footer="0.3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AEB34-3715-4E87-A873-91249BAC4697}">
  <sheetPr>
    <pageSetUpPr fitToPage="1"/>
  </sheetPr>
  <dimension ref="A1:P51"/>
  <sheetViews>
    <sheetView topLeftCell="A7" zoomScale="90" zoomScaleNormal="90" workbookViewId="0">
      <selection activeCell="G36" sqref="G36"/>
    </sheetView>
  </sheetViews>
  <sheetFormatPr defaultRowHeight="14.4" x14ac:dyDescent="0.3"/>
  <cols>
    <col min="1" max="1" width="28.6640625" customWidth="1"/>
    <col min="2" max="2" width="25.5546875" customWidth="1"/>
    <col min="3" max="3" width="13.21875" customWidth="1"/>
    <col min="4" max="4" width="15.33203125" bestFit="1" customWidth="1"/>
    <col min="5" max="5" width="10.109375" bestFit="1" customWidth="1"/>
    <col min="6" max="6" width="13.44140625" bestFit="1" customWidth="1"/>
    <col min="7" max="7" width="10.109375" bestFit="1" customWidth="1"/>
    <col min="8" max="8" width="15.33203125" bestFit="1" customWidth="1"/>
    <col min="9" max="9" width="9" bestFit="1" customWidth="1"/>
    <col min="10" max="10" width="13.44140625" bestFit="1" customWidth="1"/>
    <col min="11" max="11" width="14.33203125" bestFit="1" customWidth="1"/>
    <col min="12" max="12" width="11.5546875" bestFit="1" customWidth="1"/>
    <col min="14" max="14" width="21.44140625" customWidth="1"/>
  </cols>
  <sheetData>
    <row r="1" spans="1:14" x14ac:dyDescent="0.3">
      <c r="A1" s="1" t="s">
        <v>1</v>
      </c>
    </row>
    <row r="2" spans="1:14" x14ac:dyDescent="0.3">
      <c r="A2" t="s">
        <v>2</v>
      </c>
    </row>
    <row r="4" spans="1:14" x14ac:dyDescent="0.3">
      <c r="A4" s="2" t="s">
        <v>3</v>
      </c>
      <c r="B4" s="3"/>
      <c r="C4" s="4"/>
      <c r="D4" s="4"/>
      <c r="E4" s="4"/>
      <c r="F4" s="4"/>
      <c r="G4" s="4"/>
      <c r="H4" s="5"/>
      <c r="I4" s="5"/>
      <c r="J4" s="5"/>
      <c r="K4" s="3"/>
      <c r="L4" s="3"/>
    </row>
    <row r="5" spans="1:14" ht="15" thickBot="1" x14ac:dyDescent="0.35">
      <c r="A5" s="6" t="s">
        <v>4</v>
      </c>
      <c r="B5" s="3"/>
      <c r="C5" s="7" t="s">
        <v>5</v>
      </c>
      <c r="D5" s="5"/>
      <c r="E5" s="5"/>
      <c r="F5" s="5"/>
      <c r="G5" s="7" t="s">
        <v>6</v>
      </c>
      <c r="H5" s="5"/>
      <c r="I5" s="5"/>
      <c r="J5" s="5"/>
      <c r="K5" s="3"/>
      <c r="L5" s="3"/>
    </row>
    <row r="6" spans="1:14" x14ac:dyDescent="0.3">
      <c r="A6" s="8"/>
      <c r="B6" s="9"/>
      <c r="C6" s="10" t="s">
        <v>7</v>
      </c>
      <c r="D6" s="10"/>
      <c r="E6" s="10"/>
      <c r="F6" s="10"/>
      <c r="G6" s="10"/>
      <c r="H6" s="10"/>
      <c r="I6" s="10"/>
      <c r="J6" s="10"/>
      <c r="K6" s="11"/>
      <c r="L6" s="12"/>
    </row>
    <row r="7" spans="1:14" ht="15" thickBot="1" x14ac:dyDescent="0.35">
      <c r="A7" s="13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5" t="s">
        <v>13</v>
      </c>
      <c r="G7" s="15" t="s">
        <v>10</v>
      </c>
      <c r="H7" s="15" t="s">
        <v>11</v>
      </c>
      <c r="I7" s="15" t="s">
        <v>12</v>
      </c>
      <c r="J7" s="16" t="s">
        <v>13</v>
      </c>
      <c r="K7" s="17"/>
      <c r="L7" s="18" t="s">
        <v>14</v>
      </c>
    </row>
    <row r="8" spans="1:14" x14ac:dyDescent="0.3">
      <c r="A8" s="19" t="s">
        <v>15</v>
      </c>
      <c r="B8" s="20"/>
      <c r="C8" s="4"/>
      <c r="D8" s="4"/>
      <c r="E8" s="4"/>
      <c r="F8" s="4"/>
      <c r="G8" s="4"/>
      <c r="H8" s="4"/>
      <c r="I8" s="4"/>
      <c r="J8" s="4"/>
      <c r="K8" s="17"/>
      <c r="L8" s="21"/>
    </row>
    <row r="9" spans="1:14" x14ac:dyDescent="0.3">
      <c r="A9" s="19" t="s">
        <v>16</v>
      </c>
      <c r="B9" s="20" t="s">
        <v>17</v>
      </c>
      <c r="C9" s="22">
        <v>1000000</v>
      </c>
      <c r="D9" s="22">
        <v>100000</v>
      </c>
      <c r="E9" s="22">
        <v>50000</v>
      </c>
      <c r="F9" s="22">
        <v>20000</v>
      </c>
      <c r="G9" s="22">
        <v>1000000</v>
      </c>
      <c r="H9" s="22">
        <v>100000</v>
      </c>
      <c r="I9" s="22">
        <v>50000</v>
      </c>
      <c r="J9" s="22">
        <v>20000</v>
      </c>
      <c r="K9" s="17"/>
      <c r="L9" s="23">
        <f>SUM(C9:J9)</f>
        <v>2340000</v>
      </c>
    </row>
    <row r="10" spans="1:14" x14ac:dyDescent="0.3">
      <c r="A10" s="19" t="s">
        <v>18</v>
      </c>
      <c r="B10" s="20" t="s">
        <v>19</v>
      </c>
      <c r="C10" s="64">
        <v>0.05</v>
      </c>
      <c r="D10" s="64"/>
      <c r="E10" s="64"/>
      <c r="F10" s="64"/>
      <c r="G10" s="64"/>
      <c r="H10" s="64"/>
      <c r="I10" s="64"/>
      <c r="J10" s="64"/>
      <c r="K10" s="17"/>
      <c r="L10" s="24"/>
    </row>
    <row r="11" spans="1:14" x14ac:dyDescent="0.3">
      <c r="A11" s="25" t="s">
        <v>20</v>
      </c>
      <c r="B11" s="26" t="s">
        <v>21</v>
      </c>
      <c r="C11" s="17"/>
      <c r="D11" s="17"/>
      <c r="E11" s="17"/>
      <c r="F11" s="17"/>
      <c r="G11" s="17"/>
      <c r="H11" s="17"/>
      <c r="I11" s="17"/>
      <c r="J11" s="17"/>
      <c r="K11" s="17"/>
      <c r="L11" s="27"/>
    </row>
    <row r="12" spans="1:14" x14ac:dyDescent="0.3">
      <c r="A12" s="19" t="s">
        <v>22</v>
      </c>
      <c r="B12" s="20" t="s">
        <v>23</v>
      </c>
      <c r="C12" s="58"/>
      <c r="D12" s="58"/>
      <c r="E12" s="58"/>
      <c r="F12" s="58"/>
      <c r="G12" s="58"/>
      <c r="H12" s="58"/>
      <c r="I12" s="58"/>
      <c r="J12" s="58"/>
      <c r="K12" s="17"/>
      <c r="L12" s="29">
        <v>40000</v>
      </c>
    </row>
    <row r="13" spans="1:14" x14ac:dyDescent="0.3">
      <c r="A13" s="19" t="s">
        <v>24</v>
      </c>
      <c r="B13" s="20" t="s">
        <v>25</v>
      </c>
      <c r="C13" s="58"/>
      <c r="D13" s="58"/>
      <c r="E13" s="58"/>
      <c r="F13" s="58"/>
      <c r="G13" s="58"/>
      <c r="H13" s="58"/>
      <c r="I13" s="58"/>
      <c r="J13" s="58"/>
      <c r="K13" s="17"/>
      <c r="L13" s="29" t="s">
        <v>25</v>
      </c>
    </row>
    <row r="14" spans="1:14" x14ac:dyDescent="0.3">
      <c r="A14" s="19" t="s">
        <v>0</v>
      </c>
      <c r="B14" s="20" t="s">
        <v>26</v>
      </c>
      <c r="C14" s="30"/>
      <c r="D14" s="30"/>
      <c r="E14" s="30"/>
      <c r="F14" s="30"/>
      <c r="G14" s="30"/>
      <c r="H14" s="30"/>
      <c r="I14" s="30"/>
      <c r="J14" s="30"/>
      <c r="K14" s="17"/>
      <c r="L14" s="31">
        <v>100000</v>
      </c>
      <c r="N14" s="32"/>
    </row>
    <row r="15" spans="1:14" x14ac:dyDescent="0.3">
      <c r="A15" s="19" t="s">
        <v>27</v>
      </c>
      <c r="B15" s="20" t="s">
        <v>14</v>
      </c>
      <c r="C15" s="4"/>
      <c r="D15" s="4"/>
      <c r="E15" s="4"/>
      <c r="F15" s="4"/>
      <c r="G15" s="4"/>
      <c r="H15" s="4"/>
      <c r="I15" s="4"/>
      <c r="J15" s="4"/>
      <c r="K15" s="17"/>
      <c r="L15" s="21"/>
    </row>
    <row r="16" spans="1:14" ht="15" thickBot="1" x14ac:dyDescent="0.35">
      <c r="A16" s="13" t="s">
        <v>28</v>
      </c>
      <c r="B16" s="33"/>
      <c r="C16" s="34"/>
      <c r="D16" s="34"/>
      <c r="E16" s="34"/>
      <c r="F16" s="34"/>
      <c r="G16" s="34"/>
      <c r="H16" s="34"/>
      <c r="I16" s="34"/>
      <c r="J16" s="34"/>
      <c r="K16" s="17"/>
      <c r="L16" s="21"/>
    </row>
    <row r="17" spans="1:13" x14ac:dyDescent="0.3">
      <c r="A17" s="19" t="s">
        <v>29</v>
      </c>
      <c r="B17" s="20" t="s">
        <v>30</v>
      </c>
      <c r="C17" s="35">
        <v>0.1</v>
      </c>
      <c r="D17" s="35">
        <v>0.1</v>
      </c>
      <c r="E17" s="35">
        <v>0.05</v>
      </c>
      <c r="F17" s="35">
        <v>0.02</v>
      </c>
      <c r="G17" s="35">
        <v>0.01</v>
      </c>
      <c r="H17" s="35">
        <v>0</v>
      </c>
      <c r="I17" s="35">
        <v>0</v>
      </c>
      <c r="J17" s="35">
        <v>0</v>
      </c>
      <c r="K17" s="20"/>
      <c r="L17" s="21"/>
    </row>
    <row r="18" spans="1:13" x14ac:dyDescent="0.3">
      <c r="A18" s="19"/>
      <c r="B18" s="20"/>
      <c r="C18" s="17"/>
      <c r="D18" s="17"/>
      <c r="E18" s="17"/>
      <c r="F18" s="17"/>
      <c r="G18" s="17"/>
      <c r="H18" s="17"/>
      <c r="I18" s="17"/>
      <c r="J18" s="17"/>
      <c r="K18" s="20"/>
      <c r="L18" s="21"/>
    </row>
    <row r="19" spans="1:13" ht="15" thickBot="1" x14ac:dyDescent="0.35">
      <c r="A19" s="13" t="s">
        <v>31</v>
      </c>
      <c r="B19" s="33"/>
      <c r="C19" s="34"/>
      <c r="D19" s="34"/>
      <c r="E19" s="34"/>
      <c r="F19" s="34"/>
      <c r="G19" s="34"/>
      <c r="H19" s="34"/>
      <c r="I19" s="34"/>
      <c r="J19" s="34"/>
      <c r="K19" s="36" t="s">
        <v>32</v>
      </c>
      <c r="L19" s="37" t="s">
        <v>33</v>
      </c>
    </row>
    <row r="20" spans="1:13" x14ac:dyDescent="0.3">
      <c r="A20" s="19" t="s">
        <v>34</v>
      </c>
      <c r="B20" s="20" t="s">
        <v>35</v>
      </c>
      <c r="C20" s="22">
        <f t="shared" ref="C20:J20" si="0">C17*C9</f>
        <v>100000</v>
      </c>
      <c r="D20" s="22">
        <f t="shared" si="0"/>
        <v>10000</v>
      </c>
      <c r="E20" s="22">
        <f t="shared" si="0"/>
        <v>2500</v>
      </c>
      <c r="F20" s="22">
        <f t="shared" si="0"/>
        <v>400</v>
      </c>
      <c r="G20" s="22">
        <f t="shared" si="0"/>
        <v>10000</v>
      </c>
      <c r="H20" s="22">
        <f t="shared" si="0"/>
        <v>0</v>
      </c>
      <c r="I20" s="22">
        <f t="shared" si="0"/>
        <v>0</v>
      </c>
      <c r="J20" s="22">
        <f t="shared" si="0"/>
        <v>0</v>
      </c>
      <c r="K20" s="38">
        <f>SUM(C20:J20)</f>
        <v>122900</v>
      </c>
      <c r="L20" s="23">
        <f>K20</f>
        <v>122900</v>
      </c>
    </row>
    <row r="21" spans="1:13" x14ac:dyDescent="0.3">
      <c r="A21" s="19" t="s">
        <v>51</v>
      </c>
      <c r="B21" s="20"/>
      <c r="C21" s="59">
        <f>C20/SUM($C$20:$F$20)</f>
        <v>0.8857395925597874</v>
      </c>
      <c r="D21" s="59">
        <f t="shared" ref="D21:F21" si="1">D20/SUM($C$20:$F$20)</f>
        <v>8.8573959255978746E-2</v>
      </c>
      <c r="E21" s="59">
        <f t="shared" si="1"/>
        <v>2.2143489813994686E-2</v>
      </c>
      <c r="F21" s="59">
        <f t="shared" si="1"/>
        <v>3.5429583702391498E-3</v>
      </c>
      <c r="G21" s="59">
        <f>G20/SUM($G$20:$J$20)</f>
        <v>1</v>
      </c>
      <c r="H21" s="59">
        <f t="shared" ref="H21:J21" si="2">H20/SUM($G$20:$J$20)</f>
        <v>0</v>
      </c>
      <c r="I21" s="59">
        <f t="shared" si="2"/>
        <v>0</v>
      </c>
      <c r="J21" s="59">
        <f t="shared" si="2"/>
        <v>0</v>
      </c>
      <c r="K21" s="38"/>
      <c r="L21" s="23"/>
    </row>
    <row r="22" spans="1:13" x14ac:dyDescent="0.3">
      <c r="A22" s="19" t="s">
        <v>18</v>
      </c>
      <c r="B22" s="20" t="s">
        <v>36</v>
      </c>
      <c r="C22" s="65">
        <f>SUM(C9:F9)*C10</f>
        <v>58500</v>
      </c>
      <c r="D22" s="65"/>
      <c r="E22" s="65"/>
      <c r="F22" s="65"/>
      <c r="G22" s="65">
        <f>SUM(G9:J9)*G10</f>
        <v>0</v>
      </c>
      <c r="H22" s="65"/>
      <c r="I22" s="65"/>
      <c r="J22" s="65"/>
      <c r="K22" s="39"/>
      <c r="L22" s="40"/>
    </row>
    <row r="23" spans="1:13" x14ac:dyDescent="0.3">
      <c r="A23" s="19" t="s">
        <v>37</v>
      </c>
      <c r="B23" s="20" t="s">
        <v>38</v>
      </c>
      <c r="C23" s="62">
        <f>SUM(C20:F20)</f>
        <v>112900</v>
      </c>
      <c r="D23" s="62"/>
      <c r="E23" s="62"/>
      <c r="F23" s="62"/>
      <c r="G23" s="62">
        <f>SUM(G20:J20)</f>
        <v>10000</v>
      </c>
      <c r="H23" s="62"/>
      <c r="I23" s="62"/>
      <c r="J23" s="62"/>
      <c r="K23" s="38"/>
      <c r="L23" s="23"/>
    </row>
    <row r="24" spans="1:13" x14ac:dyDescent="0.3">
      <c r="A24" s="19" t="s">
        <v>39</v>
      </c>
      <c r="B24" s="20" t="s">
        <v>40</v>
      </c>
      <c r="C24" s="62">
        <f>MIN(C23,C22)</f>
        <v>58500</v>
      </c>
      <c r="D24" s="62"/>
      <c r="E24" s="62"/>
      <c r="F24" s="62"/>
      <c r="G24" s="62">
        <f>MIN(G23,G22)</f>
        <v>0</v>
      </c>
      <c r="H24" s="62"/>
      <c r="I24" s="62"/>
      <c r="J24" s="62"/>
      <c r="K24" s="41"/>
      <c r="L24" s="42">
        <f>SUM(C24:J24)</f>
        <v>58500</v>
      </c>
      <c r="M24" s="43"/>
    </row>
    <row r="25" spans="1:13" x14ac:dyDescent="0.3">
      <c r="A25" s="19" t="s">
        <v>41</v>
      </c>
      <c r="B25" s="20"/>
      <c r="C25" s="62">
        <f>C23-C24</f>
        <v>54400</v>
      </c>
      <c r="D25" s="62"/>
      <c r="E25" s="62"/>
      <c r="F25" s="62"/>
      <c r="G25" s="62">
        <f>G23-G24</f>
        <v>10000</v>
      </c>
      <c r="H25" s="62"/>
      <c r="I25" s="62"/>
      <c r="J25" s="62"/>
      <c r="K25" s="41"/>
      <c r="L25" s="42">
        <f>SUM(C25:J25)</f>
        <v>64400</v>
      </c>
      <c r="M25" s="60">
        <f>L25/L31</f>
        <v>0.77683956574185764</v>
      </c>
    </row>
    <row r="26" spans="1:13" x14ac:dyDescent="0.3">
      <c r="A26" s="19" t="s">
        <v>49</v>
      </c>
      <c r="B26" s="20"/>
      <c r="C26" s="62">
        <f>C24</f>
        <v>58500</v>
      </c>
      <c r="D26" s="62"/>
      <c r="E26" s="62"/>
      <c r="F26" s="62"/>
      <c r="G26" s="62">
        <f>G24</f>
        <v>0</v>
      </c>
      <c r="H26" s="62"/>
      <c r="I26" s="62"/>
      <c r="J26" s="62"/>
      <c r="K26" s="41"/>
      <c r="L26" s="42"/>
      <c r="M26" s="43"/>
    </row>
    <row r="27" spans="1:13" x14ac:dyDescent="0.3">
      <c r="A27" s="19" t="s">
        <v>51</v>
      </c>
      <c r="B27" s="20"/>
      <c r="C27" s="63">
        <f>C25/SUM($C$25:$J$25)</f>
        <v>0.84472049689440998</v>
      </c>
      <c r="D27" s="63"/>
      <c r="E27" s="63"/>
      <c r="F27" s="63"/>
      <c r="G27" s="63">
        <f>G25/SUM($C$25:$J$25)</f>
        <v>0.15527950310559005</v>
      </c>
      <c r="H27" s="63"/>
      <c r="I27" s="63"/>
      <c r="J27" s="63"/>
      <c r="K27" s="41"/>
      <c r="L27" s="42"/>
      <c r="M27" s="43"/>
    </row>
    <row r="28" spans="1:13" x14ac:dyDescent="0.3">
      <c r="A28" s="19" t="s">
        <v>50</v>
      </c>
      <c r="B28" s="20"/>
      <c r="C28" s="63">
        <f>C26/SUM($C$26:$J$26)</f>
        <v>1</v>
      </c>
      <c r="D28" s="63"/>
      <c r="E28" s="63"/>
      <c r="F28" s="63"/>
      <c r="G28" s="63">
        <f>G26/SUM($C$26:$J$26)</f>
        <v>0</v>
      </c>
      <c r="H28" s="63"/>
      <c r="I28" s="63"/>
      <c r="J28" s="63"/>
      <c r="K28" s="41"/>
      <c r="L28" s="42"/>
      <c r="M28" s="43"/>
    </row>
    <row r="29" spans="1:13" x14ac:dyDescent="0.3">
      <c r="A29" s="19" t="s">
        <v>42</v>
      </c>
      <c r="B29" s="20" t="s">
        <v>43</v>
      </c>
      <c r="C29" s="57"/>
      <c r="D29" s="57"/>
      <c r="E29" s="57"/>
      <c r="F29" s="57"/>
      <c r="G29" s="57"/>
      <c r="H29" s="57"/>
      <c r="I29" s="57"/>
      <c r="J29" s="57"/>
      <c r="K29" s="41"/>
      <c r="L29" s="23">
        <f>MIN($L$12,L24)</f>
        <v>40000</v>
      </c>
      <c r="M29" s="43"/>
    </row>
    <row r="30" spans="1:13" x14ac:dyDescent="0.3">
      <c r="A30" s="19" t="s">
        <v>52</v>
      </c>
      <c r="B30" s="20"/>
      <c r="C30" s="57"/>
      <c r="D30" s="57"/>
      <c r="E30" s="57"/>
      <c r="F30" s="57"/>
      <c r="G30" s="57"/>
      <c r="H30" s="57"/>
      <c r="I30" s="57"/>
      <c r="J30" s="57"/>
      <c r="K30" s="41"/>
      <c r="L30" s="23">
        <f>L24-L29</f>
        <v>18500</v>
      </c>
      <c r="M30" s="60">
        <f>L30/L31</f>
        <v>0.22316043425814233</v>
      </c>
    </row>
    <row r="31" spans="1:13" x14ac:dyDescent="0.3">
      <c r="A31" s="19" t="s">
        <v>54</v>
      </c>
      <c r="B31" s="20"/>
      <c r="C31" s="57"/>
      <c r="D31" s="57"/>
      <c r="E31" s="57"/>
      <c r="F31" s="57"/>
      <c r="G31" s="57"/>
      <c r="H31" s="57"/>
      <c r="I31" s="57"/>
      <c r="J31" s="57"/>
      <c r="K31" s="41"/>
      <c r="L31" s="23">
        <f>L25+L30</f>
        <v>82900</v>
      </c>
      <c r="M31" s="43"/>
    </row>
    <row r="32" spans="1:13" ht="15" thickBot="1" x14ac:dyDescent="0.35">
      <c r="A32" s="45" t="s">
        <v>45</v>
      </c>
      <c r="B32" s="33" t="s">
        <v>44</v>
      </c>
      <c r="C32" s="46"/>
      <c r="D32" s="46"/>
      <c r="E32" s="46"/>
      <c r="F32" s="46"/>
      <c r="G32" s="46"/>
      <c r="H32" s="46"/>
      <c r="I32" s="46"/>
      <c r="J32" s="46"/>
      <c r="K32" s="47">
        <f>SUM(C32:J32)</f>
        <v>0</v>
      </c>
      <c r="L32" s="48">
        <f>MIN(L14,MAX(L25+L24-L29,0))</f>
        <v>82900</v>
      </c>
    </row>
    <row r="33" spans="1:16" x14ac:dyDescent="0.3">
      <c r="A33" s="25" t="s">
        <v>53</v>
      </c>
      <c r="C33" s="61">
        <f>C21*(C27*$M$25+C28*$M$30)</f>
        <v>0.77889525087585654</v>
      </c>
      <c r="D33" s="61">
        <f>D21*(C27*$M$25+C28*$M$30)</f>
        <v>7.7889525087585648E-2</v>
      </c>
      <c r="E33" s="61">
        <f>E21*(C27*$M$25+C28*$M$30)</f>
        <v>1.9472381271896412E-2</v>
      </c>
      <c r="F33" s="61">
        <f>F21*(C27*$M$25+C28*$M$30)</f>
        <v>3.1155810035034259E-3</v>
      </c>
      <c r="G33" s="61">
        <f>G21*(G27*$M$25+G28*$M$30)</f>
        <v>0.12062726176115801</v>
      </c>
      <c r="H33" s="61">
        <f>H21*(G27*$M$25+G28*$M$30)</f>
        <v>0</v>
      </c>
      <c r="I33" s="61">
        <f>I21*(G27*$M$25+G28*$M$30)</f>
        <v>0</v>
      </c>
      <c r="J33" s="61">
        <f>J21*(G27*$M$25+G28*$M$30)</f>
        <v>0</v>
      </c>
    </row>
    <row r="34" spans="1:16" s="17" customFormat="1" x14ac:dyDescent="0.3">
      <c r="A34" s="53" t="s">
        <v>46</v>
      </c>
      <c r="B34" s="53"/>
      <c r="C34" s="54">
        <f>C20*$L$32/$L$20</f>
        <v>67453.213995117985</v>
      </c>
      <c r="D34" s="54">
        <f t="shared" ref="D34:J34" si="3">D20*$L$32/$L$20</f>
        <v>6745.3213995117985</v>
      </c>
      <c r="E34" s="54">
        <f t="shared" si="3"/>
        <v>1686.3303498779496</v>
      </c>
      <c r="F34" s="54">
        <f t="shared" si="3"/>
        <v>269.81285598047191</v>
      </c>
      <c r="G34" s="54">
        <f t="shared" si="3"/>
        <v>6745.3213995117985</v>
      </c>
      <c r="H34" s="54">
        <f t="shared" si="3"/>
        <v>0</v>
      </c>
      <c r="I34" s="54">
        <f t="shared" si="3"/>
        <v>0</v>
      </c>
      <c r="J34" s="54">
        <f t="shared" si="3"/>
        <v>0</v>
      </c>
      <c r="K34" s="55"/>
      <c r="L34" s="56"/>
      <c r="M34" s="56"/>
      <c r="N34" s="56"/>
      <c r="O34" s="56"/>
      <c r="P34" s="56"/>
    </row>
    <row r="35" spans="1:16" s="17" customFormat="1" x14ac:dyDescent="0.3">
      <c r="A35" s="53" t="s">
        <v>47</v>
      </c>
      <c r="B35" s="53"/>
      <c r="C35" s="54">
        <f>$C$25*C20*$L$32/SUM($C$20:$F$20)/$L$25</f>
        <v>62025.978027056321</v>
      </c>
      <c r="D35" s="54">
        <f t="shared" ref="D35:F35" si="4">$C$25*D20*$L$32/SUM($C$20:$F$20)/$L$25</f>
        <v>6202.5978027056317</v>
      </c>
      <c r="E35" s="54">
        <f t="shared" si="4"/>
        <v>1550.6494506764079</v>
      </c>
      <c r="F35" s="54">
        <f t="shared" si="4"/>
        <v>248.10391210822527</v>
      </c>
      <c r="G35" s="54">
        <f>$G$25*G20*$L$32/SUM($G$20:$J$20)/$L$25</f>
        <v>12872.670807453416</v>
      </c>
      <c r="H35" s="54">
        <f t="shared" ref="H35:J35" si="5">$G$25*H20*$L$32/SUM($C$20:$F$20)/$L$25</f>
        <v>0</v>
      </c>
      <c r="I35" s="54">
        <f t="shared" si="5"/>
        <v>0</v>
      </c>
      <c r="J35" s="54">
        <f t="shared" si="5"/>
        <v>0</v>
      </c>
      <c r="K35" s="55"/>
      <c r="L35" s="56"/>
      <c r="M35" s="56"/>
      <c r="N35" s="56"/>
      <c r="O35" s="56"/>
      <c r="P35" s="56"/>
    </row>
    <row r="36" spans="1:16" s="17" customFormat="1" x14ac:dyDescent="0.3">
      <c r="A36" s="53" t="s">
        <v>48</v>
      </c>
      <c r="B36" s="20"/>
      <c r="C36" s="22">
        <f>C33*$L$32</f>
        <v>64570.416297608506</v>
      </c>
      <c r="D36" s="22">
        <f t="shared" ref="D36:J36" si="6">D33*$L$32</f>
        <v>6457.0416297608499</v>
      </c>
      <c r="E36" s="22">
        <f t="shared" si="6"/>
        <v>1614.2604074402125</v>
      </c>
      <c r="F36" s="22">
        <f t="shared" si="6"/>
        <v>258.28166519043401</v>
      </c>
      <c r="G36" s="22">
        <f t="shared" si="6"/>
        <v>10000</v>
      </c>
      <c r="H36" s="22">
        <f t="shared" si="6"/>
        <v>0</v>
      </c>
      <c r="I36" s="22">
        <f t="shared" si="6"/>
        <v>0</v>
      </c>
      <c r="J36" s="22">
        <f t="shared" si="6"/>
        <v>0</v>
      </c>
      <c r="K36" s="38"/>
    </row>
    <row r="37" spans="1:16" s="17" customFormat="1" x14ac:dyDescent="0.3">
      <c r="A37" s="49"/>
      <c r="B37" s="49"/>
      <c r="C37" s="22"/>
      <c r="D37" s="22"/>
      <c r="E37" s="22"/>
      <c r="F37" s="22"/>
      <c r="G37" s="22"/>
      <c r="H37" s="22"/>
      <c r="I37" s="22"/>
      <c r="J37" s="22"/>
      <c r="K37" s="20"/>
    </row>
    <row r="38" spans="1:16" s="17" customFormat="1" x14ac:dyDescent="0.3">
      <c r="A38" s="20"/>
      <c r="B38" s="20"/>
      <c r="C38" s="30"/>
      <c r="D38" s="30"/>
      <c r="E38" s="30"/>
      <c r="F38" s="30"/>
      <c r="G38" s="30"/>
      <c r="H38" s="30"/>
      <c r="I38" s="30"/>
      <c r="J38" s="30"/>
      <c r="K38" s="39"/>
    </row>
    <row r="39" spans="1:16" s="17" customFormat="1" x14ac:dyDescent="0.3">
      <c r="A39" s="20"/>
      <c r="B39" s="20"/>
      <c r="C39" s="30"/>
      <c r="D39" s="30"/>
      <c r="E39" s="30"/>
      <c r="F39" s="30"/>
      <c r="G39" s="30"/>
      <c r="H39" s="30"/>
      <c r="I39" s="30"/>
      <c r="J39" s="30"/>
      <c r="K39" s="38"/>
    </row>
    <row r="40" spans="1:16" s="17" customFormat="1" x14ac:dyDescent="0.3">
      <c r="A40" s="20"/>
      <c r="B40" s="20"/>
      <c r="C40"/>
      <c r="D40" s="4"/>
      <c r="E40" s="4"/>
      <c r="F40" s="4"/>
      <c r="G40" s="4"/>
      <c r="H40" s="4"/>
      <c r="I40" s="4"/>
      <c r="J40" s="4"/>
      <c r="K40" s="20"/>
    </row>
    <row r="41" spans="1:16" s="17" customFormat="1" x14ac:dyDescent="0.3">
      <c r="A41" s="49"/>
      <c r="B41" s="20"/>
      <c r="C41"/>
      <c r="D41" s="4"/>
      <c r="E41" s="4"/>
      <c r="F41" s="4"/>
      <c r="G41" s="4"/>
      <c r="H41" s="4"/>
      <c r="I41" s="4"/>
      <c r="J41" s="4"/>
      <c r="K41" s="20"/>
    </row>
    <row r="42" spans="1:16" s="17" customFormat="1" x14ac:dyDescent="0.3">
      <c r="A42" s="20"/>
      <c r="B42" s="20"/>
      <c r="C42"/>
      <c r="D42" s="35"/>
      <c r="E42" s="35"/>
      <c r="F42" s="35"/>
      <c r="G42" s="35"/>
      <c r="H42" s="35"/>
      <c r="I42" s="35"/>
      <c r="J42" s="35"/>
      <c r="K42" s="20"/>
    </row>
    <row r="43" spans="1:16" s="17" customFormat="1" x14ac:dyDescent="0.3">
      <c r="A43" s="20"/>
      <c r="B43" s="20"/>
      <c r="C43"/>
      <c r="D43" s="4"/>
      <c r="E43" s="4"/>
      <c r="F43" s="4"/>
      <c r="G43" s="4"/>
      <c r="H43" s="4"/>
      <c r="I43" s="4"/>
      <c r="J43" s="4"/>
      <c r="K43" s="20"/>
    </row>
    <row r="44" spans="1:16" s="17" customFormat="1" x14ac:dyDescent="0.3">
      <c r="A44" s="49"/>
      <c r="B44" s="20"/>
      <c r="C44"/>
      <c r="D44" s="4"/>
      <c r="E44" s="4"/>
      <c r="F44" s="4"/>
      <c r="G44" s="4"/>
      <c r="H44" s="4"/>
      <c r="I44" s="4"/>
      <c r="J44" s="4"/>
      <c r="K44" s="20"/>
    </row>
    <row r="45" spans="1:16" s="17" customFormat="1" x14ac:dyDescent="0.3">
      <c r="A45" s="20"/>
      <c r="B45" s="20"/>
      <c r="C45"/>
      <c r="D45" s="22"/>
      <c r="E45" s="22"/>
      <c r="F45" s="22"/>
      <c r="G45" s="22"/>
      <c r="H45" s="22"/>
      <c r="I45" s="22"/>
      <c r="J45" s="22"/>
      <c r="K45" s="38"/>
    </row>
    <row r="46" spans="1:16" s="17" customFormat="1" x14ac:dyDescent="0.3">
      <c r="A46" s="20"/>
      <c r="B46" s="20"/>
      <c r="C46"/>
      <c r="D46" s="22"/>
      <c r="E46" s="22"/>
      <c r="F46" s="22"/>
      <c r="G46" s="22"/>
      <c r="H46" s="22"/>
      <c r="I46" s="22"/>
      <c r="J46" s="22"/>
      <c r="K46" s="38"/>
    </row>
    <row r="47" spans="1:16" s="17" customFormat="1" x14ac:dyDescent="0.3">
      <c r="A47" s="20"/>
      <c r="B47" s="20"/>
      <c r="C47"/>
      <c r="D47" s="22"/>
      <c r="E47" s="22"/>
      <c r="F47" s="22"/>
      <c r="G47" s="22"/>
      <c r="H47" s="22"/>
      <c r="I47" s="22"/>
      <c r="J47" s="22"/>
      <c r="K47" s="38"/>
    </row>
    <row r="48" spans="1:16" s="17" customFormat="1" x14ac:dyDescent="0.3">
      <c r="A48" s="20"/>
      <c r="B48" s="20"/>
      <c r="C48" s="4"/>
      <c r="D48" s="4"/>
      <c r="E48" s="4"/>
      <c r="F48" s="4"/>
      <c r="G48" s="4"/>
      <c r="H48" s="4"/>
      <c r="I48" s="4"/>
      <c r="J48" s="4"/>
      <c r="K48" s="20"/>
    </row>
    <row r="49" spans="1:1" s="17" customFormat="1" x14ac:dyDescent="0.3"/>
    <row r="50" spans="1:1" x14ac:dyDescent="0.3">
      <c r="A50" s="26"/>
    </row>
    <row r="51" spans="1:1" x14ac:dyDescent="0.3">
      <c r="A51" s="26"/>
    </row>
  </sheetData>
  <mergeCells count="16">
    <mergeCell ref="C27:F27"/>
    <mergeCell ref="G27:J27"/>
    <mergeCell ref="C28:F28"/>
    <mergeCell ref="G28:J28"/>
    <mergeCell ref="C24:F24"/>
    <mergeCell ref="G24:J24"/>
    <mergeCell ref="C25:F25"/>
    <mergeCell ref="G25:J25"/>
    <mergeCell ref="C26:F26"/>
    <mergeCell ref="G26:J26"/>
    <mergeCell ref="C10:F10"/>
    <mergeCell ref="G10:J10"/>
    <mergeCell ref="C22:F22"/>
    <mergeCell ref="G22:J22"/>
    <mergeCell ref="C23:F23"/>
    <mergeCell ref="G23:J23"/>
  </mergeCells>
  <pageMargins left="0.7" right="0.7" top="0.75" bottom="0.75" header="0.3" footer="0.3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9F76A-39DA-4069-8441-4B656CA563A7}">
  <sheetPr>
    <pageSetUpPr fitToPage="1"/>
  </sheetPr>
  <dimension ref="A1:P51"/>
  <sheetViews>
    <sheetView topLeftCell="A7" zoomScale="90" zoomScaleNormal="90" workbookViewId="0">
      <selection activeCell="A21" sqref="A21"/>
    </sheetView>
  </sheetViews>
  <sheetFormatPr defaultRowHeight="14.4" x14ac:dyDescent="0.3"/>
  <cols>
    <col min="1" max="1" width="28.6640625" customWidth="1"/>
    <col min="2" max="2" width="25.5546875" customWidth="1"/>
    <col min="3" max="3" width="10.109375" bestFit="1" customWidth="1"/>
    <col min="4" max="4" width="15.33203125" bestFit="1" customWidth="1"/>
    <col min="5" max="5" width="10.109375" bestFit="1" customWidth="1"/>
    <col min="6" max="6" width="13.44140625" bestFit="1" customWidth="1"/>
    <col min="7" max="7" width="10.109375" bestFit="1" customWidth="1"/>
    <col min="8" max="8" width="15.33203125" bestFit="1" customWidth="1"/>
    <col min="9" max="9" width="9" bestFit="1" customWidth="1"/>
    <col min="10" max="10" width="13.44140625" bestFit="1" customWidth="1"/>
    <col min="11" max="11" width="14.33203125" bestFit="1" customWidth="1"/>
    <col min="12" max="12" width="11.5546875" bestFit="1" customWidth="1"/>
    <col min="14" max="14" width="21.44140625" customWidth="1"/>
  </cols>
  <sheetData>
    <row r="1" spans="1:14" x14ac:dyDescent="0.3">
      <c r="A1" s="1" t="s">
        <v>1</v>
      </c>
    </row>
    <row r="2" spans="1:14" x14ac:dyDescent="0.3">
      <c r="A2" t="s">
        <v>2</v>
      </c>
    </row>
    <row r="4" spans="1:14" x14ac:dyDescent="0.3">
      <c r="A4" s="2" t="s">
        <v>3</v>
      </c>
      <c r="B4" s="3"/>
      <c r="C4" s="4"/>
      <c r="D4" s="4"/>
      <c r="E4" s="4"/>
      <c r="F4" s="4"/>
      <c r="G4" s="4"/>
      <c r="H4" s="5"/>
      <c r="I4" s="5"/>
      <c r="J4" s="5"/>
      <c r="K4" s="3"/>
      <c r="L4" s="3"/>
    </row>
    <row r="5" spans="1:14" ht="15" thickBot="1" x14ac:dyDescent="0.35">
      <c r="A5" s="6" t="s">
        <v>4</v>
      </c>
      <c r="B5" s="3"/>
      <c r="C5" s="7" t="s">
        <v>5</v>
      </c>
      <c r="D5" s="5"/>
      <c r="E5" s="5"/>
      <c r="F5" s="5"/>
      <c r="G5" s="7" t="s">
        <v>6</v>
      </c>
      <c r="H5" s="5"/>
      <c r="I5" s="5"/>
      <c r="J5" s="5"/>
      <c r="K5" s="3"/>
      <c r="L5" s="3"/>
    </row>
    <row r="6" spans="1:14" x14ac:dyDescent="0.3">
      <c r="A6" s="8"/>
      <c r="B6" s="9"/>
      <c r="C6" s="10" t="s">
        <v>7</v>
      </c>
      <c r="D6" s="10"/>
      <c r="E6" s="10"/>
      <c r="F6" s="10"/>
      <c r="G6" s="10"/>
      <c r="H6" s="10"/>
      <c r="I6" s="10"/>
      <c r="J6" s="10"/>
      <c r="K6" s="11"/>
      <c r="L6" s="12"/>
    </row>
    <row r="7" spans="1:14" ht="15" thickBot="1" x14ac:dyDescent="0.35">
      <c r="A7" s="13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5" t="s">
        <v>13</v>
      </c>
      <c r="G7" s="15" t="s">
        <v>10</v>
      </c>
      <c r="H7" s="15" t="s">
        <v>11</v>
      </c>
      <c r="I7" s="15" t="s">
        <v>12</v>
      </c>
      <c r="J7" s="16" t="s">
        <v>13</v>
      </c>
      <c r="K7" s="17"/>
      <c r="L7" s="18" t="s">
        <v>14</v>
      </c>
    </row>
    <row r="8" spans="1:14" x14ac:dyDescent="0.3">
      <c r="A8" s="19" t="s">
        <v>15</v>
      </c>
      <c r="B8" s="20"/>
      <c r="C8" s="4"/>
      <c r="D8" s="4"/>
      <c r="E8" s="4"/>
      <c r="F8" s="4"/>
      <c r="G8" s="4"/>
      <c r="H8" s="4"/>
      <c r="I8" s="4"/>
      <c r="J8" s="4"/>
      <c r="K8" s="17"/>
      <c r="L8" s="21"/>
    </row>
    <row r="9" spans="1:14" x14ac:dyDescent="0.3">
      <c r="A9" s="19" t="s">
        <v>16</v>
      </c>
      <c r="B9" s="20" t="s">
        <v>17</v>
      </c>
      <c r="C9" s="22">
        <v>1000000</v>
      </c>
      <c r="D9" s="22">
        <v>100000</v>
      </c>
      <c r="E9" s="22">
        <v>50000</v>
      </c>
      <c r="F9" s="22">
        <v>20000</v>
      </c>
      <c r="G9" s="22">
        <v>1000000</v>
      </c>
      <c r="H9" s="22">
        <v>100000</v>
      </c>
      <c r="I9" s="22">
        <v>50000</v>
      </c>
      <c r="J9" s="22">
        <v>20000</v>
      </c>
      <c r="K9" s="17"/>
      <c r="L9" s="23">
        <f>SUM(C9:J9)</f>
        <v>2340000</v>
      </c>
    </row>
    <row r="10" spans="1:14" x14ac:dyDescent="0.3">
      <c r="A10" s="19" t="s">
        <v>18</v>
      </c>
      <c r="B10" s="20" t="s">
        <v>19</v>
      </c>
      <c r="C10" s="64">
        <v>0.05</v>
      </c>
      <c r="D10" s="64"/>
      <c r="E10" s="64"/>
      <c r="F10" s="64"/>
      <c r="G10" s="64"/>
      <c r="H10" s="64"/>
      <c r="I10" s="64"/>
      <c r="J10" s="64"/>
      <c r="K10" s="17"/>
      <c r="L10" s="24"/>
    </row>
    <row r="11" spans="1:14" x14ac:dyDescent="0.3">
      <c r="A11" s="25" t="s">
        <v>20</v>
      </c>
      <c r="B11" s="26" t="s">
        <v>21</v>
      </c>
      <c r="C11" s="17"/>
      <c r="D11" s="17"/>
      <c r="E11" s="17"/>
      <c r="F11" s="17"/>
      <c r="G11" s="17"/>
      <c r="H11" s="17"/>
      <c r="I11" s="17"/>
      <c r="J11" s="17"/>
      <c r="K11" s="17"/>
      <c r="L11" s="27"/>
    </row>
    <row r="12" spans="1:14" x14ac:dyDescent="0.3">
      <c r="A12" s="19" t="s">
        <v>22</v>
      </c>
      <c r="B12" s="20" t="s">
        <v>23</v>
      </c>
      <c r="C12" s="50"/>
      <c r="D12" s="50"/>
      <c r="E12" s="50"/>
      <c r="F12" s="50"/>
      <c r="G12" s="50"/>
      <c r="H12" s="50"/>
      <c r="I12" s="50"/>
      <c r="J12" s="50"/>
      <c r="K12" s="17"/>
      <c r="L12" s="29">
        <v>40000</v>
      </c>
    </row>
    <row r="13" spans="1:14" x14ac:dyDescent="0.3">
      <c r="A13" s="19" t="s">
        <v>24</v>
      </c>
      <c r="B13" s="20" t="s">
        <v>25</v>
      </c>
      <c r="C13" s="50"/>
      <c r="D13" s="50"/>
      <c r="E13" s="50"/>
      <c r="F13" s="50"/>
      <c r="G13" s="50"/>
      <c r="H13" s="50"/>
      <c r="I13" s="50"/>
      <c r="J13" s="50"/>
      <c r="K13" s="17"/>
      <c r="L13" s="29" t="s">
        <v>25</v>
      </c>
    </row>
    <row r="14" spans="1:14" x14ac:dyDescent="0.3">
      <c r="A14" s="19" t="s">
        <v>0</v>
      </c>
      <c r="B14" s="20" t="s">
        <v>26</v>
      </c>
      <c r="C14" s="30"/>
      <c r="D14" s="30"/>
      <c r="E14" s="30"/>
      <c r="F14" s="30"/>
      <c r="G14" s="30"/>
      <c r="H14" s="30"/>
      <c r="I14" s="30"/>
      <c r="J14" s="30"/>
      <c r="K14" s="17"/>
      <c r="L14" s="31">
        <v>100000</v>
      </c>
      <c r="N14" s="32"/>
    </row>
    <row r="15" spans="1:14" x14ac:dyDescent="0.3">
      <c r="A15" s="19" t="s">
        <v>27</v>
      </c>
      <c r="B15" s="20" t="s">
        <v>14</v>
      </c>
      <c r="C15" s="4"/>
      <c r="D15" s="4"/>
      <c r="E15" s="4"/>
      <c r="F15" s="4"/>
      <c r="G15" s="4"/>
      <c r="H15" s="4"/>
      <c r="I15" s="4"/>
      <c r="J15" s="4"/>
      <c r="K15" s="17"/>
      <c r="L15" s="21"/>
    </row>
    <row r="16" spans="1:14" ht="15" thickBot="1" x14ac:dyDescent="0.35">
      <c r="A16" s="13" t="s">
        <v>28</v>
      </c>
      <c r="B16" s="33"/>
      <c r="C16" s="34"/>
      <c r="D16" s="34"/>
      <c r="E16" s="34"/>
      <c r="F16" s="34"/>
      <c r="G16" s="34"/>
      <c r="H16" s="34"/>
      <c r="I16" s="34"/>
      <c r="J16" s="34"/>
      <c r="K16" s="17"/>
      <c r="L16" s="21"/>
    </row>
    <row r="17" spans="1:13" x14ac:dyDescent="0.3">
      <c r="A17" s="19" t="s">
        <v>29</v>
      </c>
      <c r="B17" s="20" t="s">
        <v>30</v>
      </c>
      <c r="C17" s="35">
        <v>0.02</v>
      </c>
      <c r="D17" s="35">
        <v>0.01</v>
      </c>
      <c r="E17" s="35">
        <v>0.05</v>
      </c>
      <c r="F17" s="35">
        <v>0.02</v>
      </c>
      <c r="G17" s="35">
        <v>0.01</v>
      </c>
      <c r="H17" s="35">
        <v>0.01</v>
      </c>
      <c r="I17" s="35">
        <v>0.01</v>
      </c>
      <c r="J17" s="35">
        <v>0.01</v>
      </c>
      <c r="K17" s="20"/>
      <c r="L17" s="21"/>
    </row>
    <row r="18" spans="1:13" x14ac:dyDescent="0.3">
      <c r="A18" s="19"/>
      <c r="B18" s="20"/>
      <c r="C18" s="17"/>
      <c r="D18" s="17"/>
      <c r="E18" s="17"/>
      <c r="F18" s="17"/>
      <c r="G18" s="17"/>
      <c r="H18" s="17"/>
      <c r="I18" s="17"/>
      <c r="J18" s="17"/>
      <c r="K18" s="20"/>
      <c r="L18" s="21"/>
    </row>
    <row r="19" spans="1:13" ht="15" thickBot="1" x14ac:dyDescent="0.35">
      <c r="A19" s="13" t="s">
        <v>31</v>
      </c>
      <c r="B19" s="33"/>
      <c r="C19" s="34"/>
      <c r="D19" s="34"/>
      <c r="E19" s="34"/>
      <c r="F19" s="34"/>
      <c r="G19" s="34"/>
      <c r="H19" s="34"/>
      <c r="I19" s="34"/>
      <c r="J19" s="34"/>
      <c r="K19" s="36" t="s">
        <v>32</v>
      </c>
      <c r="L19" s="37" t="s">
        <v>33</v>
      </c>
    </row>
    <row r="20" spans="1:13" x14ac:dyDescent="0.3">
      <c r="A20" s="19" t="s">
        <v>34</v>
      </c>
      <c r="B20" s="20" t="s">
        <v>35</v>
      </c>
      <c r="C20" s="22">
        <f t="shared" ref="C20:J20" si="0">C17*C9</f>
        <v>20000</v>
      </c>
      <c r="D20" s="22">
        <f t="shared" si="0"/>
        <v>1000</v>
      </c>
      <c r="E20" s="22">
        <f t="shared" si="0"/>
        <v>2500</v>
      </c>
      <c r="F20" s="22">
        <f t="shared" si="0"/>
        <v>400</v>
      </c>
      <c r="G20" s="22">
        <f t="shared" si="0"/>
        <v>10000</v>
      </c>
      <c r="H20" s="22">
        <f t="shared" si="0"/>
        <v>1000</v>
      </c>
      <c r="I20" s="22">
        <f t="shared" si="0"/>
        <v>500</v>
      </c>
      <c r="J20" s="22">
        <f t="shared" si="0"/>
        <v>200</v>
      </c>
      <c r="K20" s="38">
        <f>SUM(C20:J20)</f>
        <v>35600</v>
      </c>
      <c r="L20" s="23">
        <f>K20</f>
        <v>35600</v>
      </c>
    </row>
    <row r="21" spans="1:13" x14ac:dyDescent="0.3">
      <c r="A21" s="19" t="s">
        <v>51</v>
      </c>
      <c r="B21" s="20"/>
      <c r="C21" s="59">
        <f>C20/SUM($C$20:$F$20)</f>
        <v>0.83682008368200833</v>
      </c>
      <c r="D21" s="59">
        <f t="shared" ref="D21:F21" si="1">D20/SUM($C$20:$F$20)</f>
        <v>4.1841004184100417E-2</v>
      </c>
      <c r="E21" s="59">
        <f t="shared" si="1"/>
        <v>0.10460251046025104</v>
      </c>
      <c r="F21" s="59">
        <f t="shared" si="1"/>
        <v>1.6736401673640166E-2</v>
      </c>
      <c r="G21" s="59">
        <f>G20/SUM($G$20:$J$20)</f>
        <v>0.85470085470085466</v>
      </c>
      <c r="H21" s="59">
        <f t="shared" ref="H21:J21" si="2">H20/SUM($G$20:$J$20)</f>
        <v>8.5470085470085472E-2</v>
      </c>
      <c r="I21" s="59">
        <f t="shared" si="2"/>
        <v>4.2735042735042736E-2</v>
      </c>
      <c r="J21" s="59">
        <f t="shared" si="2"/>
        <v>1.7094017094017096E-2</v>
      </c>
      <c r="K21" s="38"/>
      <c r="L21" s="23"/>
    </row>
    <row r="22" spans="1:13" x14ac:dyDescent="0.3">
      <c r="A22" s="19" t="s">
        <v>18</v>
      </c>
      <c r="B22" s="20" t="s">
        <v>36</v>
      </c>
      <c r="C22" s="65">
        <f>SUM(C9:F9)*C10</f>
        <v>58500</v>
      </c>
      <c r="D22" s="65"/>
      <c r="E22" s="65"/>
      <c r="F22" s="65"/>
      <c r="G22" s="65">
        <f>SUM(G9:J9)*G10</f>
        <v>0</v>
      </c>
      <c r="H22" s="65"/>
      <c r="I22" s="65"/>
      <c r="J22" s="65"/>
      <c r="K22" s="39"/>
      <c r="L22" s="40"/>
    </row>
    <row r="23" spans="1:13" x14ac:dyDescent="0.3">
      <c r="A23" s="19" t="s">
        <v>37</v>
      </c>
      <c r="B23" s="20" t="s">
        <v>38</v>
      </c>
      <c r="C23" s="62">
        <f>SUM(C20:F20)</f>
        <v>23900</v>
      </c>
      <c r="D23" s="62"/>
      <c r="E23" s="62"/>
      <c r="F23" s="62"/>
      <c r="G23" s="62">
        <f>SUM(G20:J20)</f>
        <v>11700</v>
      </c>
      <c r="H23" s="62"/>
      <c r="I23" s="62"/>
      <c r="J23" s="62"/>
      <c r="K23" s="38"/>
      <c r="L23" s="23"/>
    </row>
    <row r="24" spans="1:13" x14ac:dyDescent="0.3">
      <c r="A24" s="19" t="s">
        <v>39</v>
      </c>
      <c r="B24" s="20" t="s">
        <v>40</v>
      </c>
      <c r="C24" s="62">
        <f>MIN(C23,C22)</f>
        <v>23900</v>
      </c>
      <c r="D24" s="62"/>
      <c r="E24" s="62"/>
      <c r="F24" s="62"/>
      <c r="G24" s="62">
        <f>MIN(G23,G22)</f>
        <v>0</v>
      </c>
      <c r="H24" s="62"/>
      <c r="I24" s="62"/>
      <c r="J24" s="62"/>
      <c r="K24" s="41"/>
      <c r="L24" s="42">
        <f>SUM(C24:J24)</f>
        <v>23900</v>
      </c>
      <c r="M24" s="43"/>
    </row>
    <row r="25" spans="1:13" x14ac:dyDescent="0.3">
      <c r="A25" s="19" t="s">
        <v>41</v>
      </c>
      <c r="B25" s="20"/>
      <c r="C25" s="62">
        <f>C23-C24</f>
        <v>0</v>
      </c>
      <c r="D25" s="62"/>
      <c r="E25" s="62"/>
      <c r="F25" s="62"/>
      <c r="G25" s="62">
        <f>G23-G24</f>
        <v>11700</v>
      </c>
      <c r="H25" s="62"/>
      <c r="I25" s="62"/>
      <c r="J25" s="62"/>
      <c r="K25" s="41"/>
      <c r="L25" s="42">
        <f>SUM(C25:J25)</f>
        <v>11700</v>
      </c>
      <c r="M25" s="43">
        <f>L25/L31</f>
        <v>1</v>
      </c>
    </row>
    <row r="26" spans="1:13" x14ac:dyDescent="0.3">
      <c r="A26" s="19" t="s">
        <v>49</v>
      </c>
      <c r="B26" s="20"/>
      <c r="C26" s="62">
        <f>C24</f>
        <v>23900</v>
      </c>
      <c r="D26" s="62"/>
      <c r="E26" s="62"/>
      <c r="F26" s="62"/>
      <c r="G26" s="62">
        <f>G24</f>
        <v>0</v>
      </c>
      <c r="H26" s="62"/>
      <c r="I26" s="62"/>
      <c r="J26" s="62"/>
      <c r="K26" s="41"/>
      <c r="L26" s="42"/>
      <c r="M26" s="43"/>
    </row>
    <row r="27" spans="1:13" x14ac:dyDescent="0.3">
      <c r="A27" s="19" t="s">
        <v>51</v>
      </c>
      <c r="B27" s="20"/>
      <c r="C27" s="63">
        <f>C25/SUM($C$25:$J$25)</f>
        <v>0</v>
      </c>
      <c r="D27" s="63"/>
      <c r="E27" s="63"/>
      <c r="F27" s="63"/>
      <c r="G27" s="63">
        <f>G25/SUM($C$25:$J$25)</f>
        <v>1</v>
      </c>
      <c r="H27" s="63"/>
      <c r="I27" s="63"/>
      <c r="J27" s="63"/>
      <c r="K27" s="41"/>
      <c r="L27" s="42"/>
      <c r="M27" s="43"/>
    </row>
    <row r="28" spans="1:13" x14ac:dyDescent="0.3">
      <c r="A28" s="19" t="s">
        <v>50</v>
      </c>
      <c r="B28" s="20"/>
      <c r="C28" s="63">
        <f>C26/SUM($C$26:$J$26)</f>
        <v>1</v>
      </c>
      <c r="D28" s="63"/>
      <c r="E28" s="63"/>
      <c r="F28" s="63"/>
      <c r="G28" s="63">
        <f>G26/SUM($C$26:$J$26)</f>
        <v>0</v>
      </c>
      <c r="H28" s="63"/>
      <c r="I28" s="63"/>
      <c r="J28" s="63"/>
      <c r="K28" s="41"/>
      <c r="L28" s="42"/>
      <c r="M28" s="43"/>
    </row>
    <row r="29" spans="1:13" x14ac:dyDescent="0.3">
      <c r="A29" s="19" t="s">
        <v>42</v>
      </c>
      <c r="B29" s="20" t="s">
        <v>43</v>
      </c>
      <c r="C29" s="51"/>
      <c r="D29" s="51"/>
      <c r="E29" s="51"/>
      <c r="F29" s="51"/>
      <c r="G29" s="51"/>
      <c r="H29" s="51"/>
      <c r="I29" s="51"/>
      <c r="J29" s="51"/>
      <c r="K29" s="41"/>
      <c r="L29" s="23">
        <f>MIN($L$12,L24)</f>
        <v>23900</v>
      </c>
      <c r="M29" s="43"/>
    </row>
    <row r="30" spans="1:13" x14ac:dyDescent="0.3">
      <c r="A30" s="19" t="s">
        <v>52</v>
      </c>
      <c r="B30" s="20"/>
      <c r="C30" s="52"/>
      <c r="D30" s="52"/>
      <c r="E30" s="52"/>
      <c r="F30" s="52"/>
      <c r="G30" s="52"/>
      <c r="H30" s="52"/>
      <c r="I30" s="52"/>
      <c r="J30" s="52"/>
      <c r="K30" s="41"/>
      <c r="L30" s="23">
        <f>L24-L29</f>
        <v>0</v>
      </c>
      <c r="M30" s="60">
        <f>L30/L31</f>
        <v>0</v>
      </c>
    </row>
    <row r="31" spans="1:13" x14ac:dyDescent="0.3">
      <c r="A31" s="19" t="s">
        <v>54</v>
      </c>
      <c r="B31" s="20"/>
      <c r="C31" s="52"/>
      <c r="D31" s="52"/>
      <c r="E31" s="52"/>
      <c r="F31" s="52"/>
      <c r="G31" s="52"/>
      <c r="H31" s="52"/>
      <c r="I31" s="52"/>
      <c r="J31" s="52"/>
      <c r="K31" s="41"/>
      <c r="L31" s="23">
        <f>L25+L30</f>
        <v>11700</v>
      </c>
      <c r="M31" s="43"/>
    </row>
    <row r="32" spans="1:13" ht="15" thickBot="1" x14ac:dyDescent="0.35">
      <c r="A32" s="45" t="s">
        <v>45</v>
      </c>
      <c r="B32" s="33" t="s">
        <v>44</v>
      </c>
      <c r="C32" s="46"/>
      <c r="D32" s="46"/>
      <c r="E32" s="46"/>
      <c r="F32" s="46"/>
      <c r="G32" s="46"/>
      <c r="H32" s="46"/>
      <c r="I32" s="46"/>
      <c r="J32" s="46"/>
      <c r="K32" s="47">
        <f>SUM(C32:J32)</f>
        <v>0</v>
      </c>
      <c r="L32" s="48">
        <f>MIN(L14,MAX(L25+L24-L29,0))</f>
        <v>11700</v>
      </c>
    </row>
    <row r="33" spans="1:16" x14ac:dyDescent="0.3">
      <c r="A33" s="25" t="s">
        <v>53</v>
      </c>
      <c r="C33" s="61">
        <f>C21*(C27*$M$25+C28*$M$30)</f>
        <v>0</v>
      </c>
      <c r="D33" s="61">
        <f>D21*(C27*$M$25+C28*$M$30)</f>
        <v>0</v>
      </c>
      <c r="E33" s="61">
        <f>E21*(C27*$M$25+C28*$M$30)</f>
        <v>0</v>
      </c>
      <c r="F33" s="61">
        <f>F21*(C27*$M$25+C28*$M$30)</f>
        <v>0</v>
      </c>
      <c r="G33" s="61">
        <f>G21*(G27*$M$25+G28*$M$30)</f>
        <v>0.85470085470085466</v>
      </c>
      <c r="H33" s="61">
        <f>H21*(G27*$M$25+G28*$M$30)</f>
        <v>8.5470085470085472E-2</v>
      </c>
      <c r="I33" s="61">
        <f>I21*(G27*$M$25+G28*$M$30)</f>
        <v>4.2735042735042736E-2</v>
      </c>
      <c r="J33" s="61">
        <f>J21*(G27*$M$25+G28*$M$30)</f>
        <v>1.7094017094017096E-2</v>
      </c>
    </row>
    <row r="34" spans="1:16" s="17" customFormat="1" x14ac:dyDescent="0.3">
      <c r="A34" s="53" t="s">
        <v>46</v>
      </c>
      <c r="B34" s="53"/>
      <c r="C34" s="54">
        <f>C20*$L$32/$L$20</f>
        <v>6573.0337078651683</v>
      </c>
      <c r="D34" s="54">
        <f t="shared" ref="D34:J34" si="3">D20*$L$32/$L$20</f>
        <v>328.65168539325845</v>
      </c>
      <c r="E34" s="54">
        <f t="shared" si="3"/>
        <v>821.62921348314603</v>
      </c>
      <c r="F34" s="54">
        <f t="shared" si="3"/>
        <v>131.46067415730337</v>
      </c>
      <c r="G34" s="54">
        <f t="shared" si="3"/>
        <v>3286.5168539325841</v>
      </c>
      <c r="H34" s="54">
        <f t="shared" si="3"/>
        <v>328.65168539325845</v>
      </c>
      <c r="I34" s="54">
        <f t="shared" si="3"/>
        <v>164.32584269662922</v>
      </c>
      <c r="J34" s="54">
        <f t="shared" si="3"/>
        <v>65.730337078651687</v>
      </c>
      <c r="K34" s="55"/>
      <c r="L34" s="56"/>
      <c r="M34" s="56"/>
      <c r="N34" s="56"/>
      <c r="O34" s="56"/>
      <c r="P34" s="56"/>
    </row>
    <row r="35" spans="1:16" s="17" customFormat="1" x14ac:dyDescent="0.3">
      <c r="A35" s="53" t="s">
        <v>47</v>
      </c>
      <c r="B35" s="53"/>
      <c r="C35" s="54">
        <f>$C$25*C20*$L$32/SUM($C$20:$F$20)/$L$25</f>
        <v>0</v>
      </c>
      <c r="D35" s="54">
        <f t="shared" ref="D35:F35" si="4">$C$25*D20*$L$32/SUM($C$20:$F$20)/$L$25</f>
        <v>0</v>
      </c>
      <c r="E35" s="54">
        <f t="shared" si="4"/>
        <v>0</v>
      </c>
      <c r="F35" s="54">
        <f t="shared" si="4"/>
        <v>0</v>
      </c>
      <c r="G35" s="54">
        <f>$G$25*G20*$L$32/SUM($G$20:$J$20)/$L$25</f>
        <v>10000</v>
      </c>
      <c r="H35" s="54">
        <f t="shared" ref="H35:J35" si="5">$G$25*H20*$L$32/SUM($G$20:$J$20)/$L$25</f>
        <v>1000</v>
      </c>
      <c r="I35" s="54">
        <f t="shared" si="5"/>
        <v>500</v>
      </c>
      <c r="J35" s="54">
        <f t="shared" si="5"/>
        <v>200</v>
      </c>
      <c r="K35" s="55"/>
      <c r="L35" s="56"/>
      <c r="M35" s="56"/>
      <c r="N35" s="56"/>
      <c r="O35" s="56"/>
      <c r="P35" s="56"/>
    </row>
    <row r="36" spans="1:16" s="17" customFormat="1" x14ac:dyDescent="0.3">
      <c r="A36" s="53" t="s">
        <v>48</v>
      </c>
      <c r="B36" s="20"/>
      <c r="C36" s="22">
        <f>C33*$L$32</f>
        <v>0</v>
      </c>
      <c r="D36" s="22">
        <f t="shared" ref="D36:J36" si="6">D33*$L$32</f>
        <v>0</v>
      </c>
      <c r="E36" s="22">
        <f t="shared" si="6"/>
        <v>0</v>
      </c>
      <c r="F36" s="22">
        <f t="shared" si="6"/>
        <v>0</v>
      </c>
      <c r="G36" s="22">
        <f>G33*$L$32</f>
        <v>10000</v>
      </c>
      <c r="H36" s="22">
        <f t="shared" si="6"/>
        <v>1000</v>
      </c>
      <c r="I36" s="22">
        <f t="shared" si="6"/>
        <v>500</v>
      </c>
      <c r="J36" s="22">
        <f t="shared" si="6"/>
        <v>200.00000000000003</v>
      </c>
      <c r="K36" s="38"/>
    </row>
    <row r="37" spans="1:16" s="17" customFormat="1" x14ac:dyDescent="0.3">
      <c r="A37" s="49"/>
      <c r="B37" s="49"/>
      <c r="C37" s="22"/>
      <c r="D37" s="22"/>
      <c r="E37" s="22"/>
      <c r="F37" s="22"/>
      <c r="G37" s="22"/>
      <c r="H37" s="22"/>
      <c r="I37" s="22"/>
      <c r="J37" s="22"/>
      <c r="K37" s="20"/>
    </row>
    <row r="38" spans="1:16" s="17" customFormat="1" x14ac:dyDescent="0.3">
      <c r="A38" s="20"/>
      <c r="B38" s="20"/>
      <c r="C38" s="30"/>
      <c r="D38" s="30"/>
      <c r="E38" s="30"/>
      <c r="F38" s="30"/>
      <c r="G38" s="30"/>
      <c r="H38" s="30"/>
      <c r="I38" s="30"/>
      <c r="J38" s="30"/>
      <c r="K38" s="39"/>
    </row>
    <row r="39" spans="1:16" s="17" customFormat="1" x14ac:dyDescent="0.3">
      <c r="A39" s="20"/>
      <c r="B39" s="20"/>
      <c r="C39" s="30"/>
      <c r="D39" s="30"/>
      <c r="E39" s="30"/>
      <c r="F39" s="30"/>
      <c r="G39" s="30"/>
      <c r="H39" s="30"/>
      <c r="I39" s="30"/>
      <c r="J39" s="30"/>
      <c r="K39" s="38"/>
    </row>
    <row r="40" spans="1:16" s="17" customFormat="1" x14ac:dyDescent="0.3">
      <c r="A40" s="20"/>
      <c r="B40" s="20"/>
      <c r="C40" s="4"/>
      <c r="D40" s="4"/>
      <c r="E40" s="4"/>
      <c r="F40" s="4"/>
      <c r="G40" s="4"/>
      <c r="H40" s="4"/>
      <c r="I40" s="4"/>
      <c r="J40" s="4"/>
      <c r="K40" s="20"/>
    </row>
    <row r="41" spans="1:16" s="17" customFormat="1" x14ac:dyDescent="0.3">
      <c r="A41" s="49"/>
      <c r="B41" s="20"/>
      <c r="C41" s="4"/>
      <c r="D41" s="4"/>
      <c r="E41" s="4"/>
      <c r="F41" s="4"/>
      <c r="G41" s="4"/>
      <c r="H41" s="4"/>
      <c r="I41" s="4"/>
      <c r="J41" s="4"/>
      <c r="K41" s="20"/>
    </row>
    <row r="42" spans="1:16" s="17" customFormat="1" x14ac:dyDescent="0.3">
      <c r="A42" s="20"/>
      <c r="B42" s="20"/>
      <c r="C42" s="35"/>
      <c r="D42" s="35"/>
      <c r="E42" s="35"/>
      <c r="F42" s="35"/>
      <c r="G42" s="35"/>
      <c r="H42" s="35"/>
      <c r="I42" s="35"/>
      <c r="J42" s="35"/>
      <c r="K42" s="20"/>
    </row>
    <row r="43" spans="1:16" s="17" customFormat="1" x14ac:dyDescent="0.3">
      <c r="A43" s="20"/>
      <c r="B43" s="20"/>
      <c r="C43" s="4"/>
      <c r="D43" s="4"/>
      <c r="E43" s="4"/>
      <c r="F43" s="4"/>
      <c r="G43" s="4"/>
      <c r="H43" s="4"/>
      <c r="I43" s="4"/>
      <c r="J43" s="4"/>
      <c r="K43" s="20"/>
    </row>
    <row r="44" spans="1:16" s="17" customFormat="1" x14ac:dyDescent="0.3">
      <c r="A44" s="49"/>
      <c r="B44" s="20"/>
      <c r="C44" s="4"/>
      <c r="D44" s="4"/>
      <c r="E44" s="4"/>
      <c r="F44" s="4"/>
      <c r="G44" s="4"/>
      <c r="H44" s="4"/>
      <c r="I44" s="4"/>
      <c r="J44" s="4"/>
      <c r="K44" s="20"/>
    </row>
    <row r="45" spans="1:16" s="17" customFormat="1" x14ac:dyDescent="0.3">
      <c r="A45" s="20"/>
      <c r="B45" s="20"/>
      <c r="C45" s="22"/>
      <c r="D45" s="22"/>
      <c r="E45" s="22"/>
      <c r="F45" s="22"/>
      <c r="G45" s="22"/>
      <c r="H45" s="22"/>
      <c r="I45" s="22"/>
      <c r="J45" s="22"/>
      <c r="K45" s="38"/>
    </row>
    <row r="46" spans="1:16" s="17" customFormat="1" x14ac:dyDescent="0.3">
      <c r="A46" s="20"/>
      <c r="B46" s="20"/>
      <c r="C46" s="22"/>
      <c r="D46" s="22"/>
      <c r="E46" s="22"/>
      <c r="F46" s="22"/>
      <c r="G46" s="22"/>
      <c r="H46" s="22"/>
      <c r="I46" s="22"/>
      <c r="J46" s="22"/>
      <c r="K46" s="38"/>
    </row>
    <row r="47" spans="1:16" s="17" customFormat="1" x14ac:dyDescent="0.3">
      <c r="A47" s="20"/>
      <c r="B47" s="20"/>
      <c r="C47" s="22"/>
      <c r="D47" s="22"/>
      <c r="E47" s="22"/>
      <c r="F47" s="22"/>
      <c r="G47" s="22"/>
      <c r="H47" s="22"/>
      <c r="I47" s="22"/>
      <c r="J47" s="22"/>
      <c r="K47" s="38"/>
    </row>
    <row r="48" spans="1:16" s="17" customFormat="1" x14ac:dyDescent="0.3">
      <c r="A48" s="20"/>
      <c r="B48" s="20"/>
      <c r="C48" s="4"/>
      <c r="D48" s="4"/>
      <c r="E48" s="4"/>
      <c r="F48" s="4"/>
      <c r="G48" s="4"/>
      <c r="H48" s="4"/>
      <c r="I48" s="4"/>
      <c r="J48" s="4"/>
      <c r="K48" s="20"/>
    </row>
    <row r="49" spans="1:1" s="17" customFormat="1" x14ac:dyDescent="0.3"/>
    <row r="50" spans="1:1" x14ac:dyDescent="0.3">
      <c r="A50" s="26"/>
    </row>
    <row r="51" spans="1:1" x14ac:dyDescent="0.3">
      <c r="A51" s="26"/>
    </row>
  </sheetData>
  <mergeCells count="16">
    <mergeCell ref="C24:F24"/>
    <mergeCell ref="G24:J24"/>
    <mergeCell ref="C25:F25"/>
    <mergeCell ref="G25:J25"/>
    <mergeCell ref="C10:F10"/>
    <mergeCell ref="G10:J10"/>
    <mergeCell ref="C22:F22"/>
    <mergeCell ref="G22:J22"/>
    <mergeCell ref="C23:F23"/>
    <mergeCell ref="G23:J23"/>
    <mergeCell ref="C26:F26"/>
    <mergeCell ref="G26:J26"/>
    <mergeCell ref="C27:F27"/>
    <mergeCell ref="G27:J27"/>
    <mergeCell ref="C28:F28"/>
    <mergeCell ref="G28:J28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Worked examples sidx-3</vt:lpstr>
      <vt:lpstr>Worked examples sidx1</vt:lpstr>
      <vt:lpstr>Worked examples sidx2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revision>0</cp:revision>
  <cp:lastPrinted>2013-06-11T15:10:52Z</cp:lastPrinted>
  <dcterms:created xsi:type="dcterms:W3CDTF">2012-12-12T13:18:42Z</dcterms:created>
  <dcterms:modified xsi:type="dcterms:W3CDTF">2021-09-07T14:52:13Z</dcterms:modified>
</cp:coreProperties>
</file>