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_2\home\Joh\ktest_new4\weightstest\"/>
    </mc:Choice>
  </mc:AlternateContent>
  <xr:revisionPtr revIDLastSave="0" documentId="13_ncr:1_{1E2BEA79-23A7-4CEB-B2F5-928941B15124}" xr6:coauthVersionLast="45" xr6:coauthVersionMax="45" xr10:uidLastSave="{00000000-0000-0000-0000-000000000000}"/>
  <bookViews>
    <workbookView xWindow="-120" yWindow="-120" windowWidth="29040" windowHeight="15840" xr2:uid="{49FBF473-87A6-4AEA-944D-6FF6B9CE3015}"/>
  </bookViews>
  <sheets>
    <sheet name="weighted AAL example" sheetId="1" r:id="rId1"/>
  </sheets>
  <calcPr calcId="191029"/>
  <pivotCaches>
    <pivotCache cacheId="6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4" i="1" l="1"/>
  <c r="O14" i="1"/>
  <c r="R14" i="1" l="1"/>
  <c r="R4" i="1"/>
  <c r="N9" i="1"/>
  <c r="N8" i="1"/>
  <c r="N22" i="1"/>
  <c r="N21" i="1"/>
  <c r="N20" i="1"/>
  <c r="N19" i="1"/>
  <c r="N18" i="1"/>
  <c r="O18" i="1" s="1"/>
  <c r="N17" i="1"/>
  <c r="L15" i="1"/>
  <c r="L5" i="1"/>
  <c r="O22" i="1"/>
  <c r="O21" i="1"/>
  <c r="O20" i="1"/>
  <c r="O19" i="1"/>
  <c r="O17" i="1"/>
  <c r="P9" i="1"/>
  <c r="P8" i="1"/>
  <c r="G8" i="1"/>
  <c r="G7" i="1"/>
  <c r="G6" i="1"/>
  <c r="G5" i="1"/>
  <c r="G15" i="1"/>
  <c r="G14" i="1"/>
  <c r="G13" i="1"/>
  <c r="G12" i="1"/>
  <c r="G11" i="1"/>
  <c r="G10" i="1"/>
  <c r="G9" i="1"/>
  <c r="P4" i="1" l="1"/>
  <c r="Q14" i="1"/>
  <c r="P19" i="1"/>
  <c r="P22" i="1"/>
  <c r="P20" i="1"/>
  <c r="P21" i="1"/>
  <c r="O8" i="1"/>
  <c r="O4" i="1" s="1"/>
  <c r="Q4" i="1" s="1"/>
  <c r="P17" i="1"/>
  <c r="O9" i="1"/>
  <c r="P18" i="1"/>
</calcChain>
</file>

<file path=xl/sharedStrings.xml><?xml version="1.0" encoding="utf-8"?>
<sst xmlns="http://schemas.openxmlformats.org/spreadsheetml/2006/main" count="51" uniqueCount="31">
  <si>
    <t>event_id</t>
  </si>
  <si>
    <t>period_no</t>
  </si>
  <si>
    <t>summary_id</t>
  </si>
  <si>
    <t>sidx</t>
  </si>
  <si>
    <t>loss</t>
  </si>
  <si>
    <t>occurrence</t>
  </si>
  <si>
    <t>period weights</t>
  </si>
  <si>
    <t>weight</t>
  </si>
  <si>
    <t>occ_year</t>
  </si>
  <si>
    <t>occ_month</t>
  </si>
  <si>
    <t>occ_day</t>
  </si>
  <si>
    <t>summarycalc</t>
  </si>
  <si>
    <t>Periods</t>
  </si>
  <si>
    <t>Samples</t>
  </si>
  <si>
    <t>period</t>
  </si>
  <si>
    <t>wx</t>
  </si>
  <si>
    <t>x</t>
  </si>
  <si>
    <t>x = loss by period and sample</t>
  </si>
  <si>
    <t>wx^2</t>
  </si>
  <si>
    <t>TYPE 1 AAL CALC</t>
  </si>
  <si>
    <t>AAL</t>
  </si>
  <si>
    <t>STDEV</t>
  </si>
  <si>
    <t>Sum wx</t>
  </si>
  <si>
    <t>Sum wx^2</t>
  </si>
  <si>
    <t>TYPE 2 AAL CALC</t>
  </si>
  <si>
    <t>INPUT DATA</t>
  </si>
  <si>
    <t>p</t>
  </si>
  <si>
    <t>w</t>
  </si>
  <si>
    <t>Total sample set (n)</t>
  </si>
  <si>
    <t>Formulae</t>
  </si>
  <si>
    <t>Number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</si>
</sst>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1" fillId="2" borderId="0" xfId="0" applyFont="1" applyFill="1" applyBorder="1"/>
    <xf numFmtId="0" fontId="1" fillId="2" borderId="6" xfId="0" applyFont="1" applyFill="1" applyBorder="1"/>
    <xf numFmtId="0" fontId="0" fillId="2" borderId="0" xfId="0" applyFill="1" applyBorder="1"/>
    <xf numFmtId="0" fontId="0" fillId="2" borderId="6" xfId="0" applyFill="1" applyBorder="1"/>
    <xf numFmtId="0" fontId="0" fillId="0" borderId="6" xfId="0" applyBorder="1"/>
    <xf numFmtId="0" fontId="0" fillId="0" borderId="5" xfId="0" pivotButton="1" applyBorder="1"/>
    <xf numFmtId="0" fontId="0" fillId="0" borderId="0" xfId="0" pivotButton="1" applyBorder="1"/>
    <xf numFmtId="0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ont="1" applyFill="1" applyBorder="1"/>
    <xf numFmtId="0" fontId="0" fillId="2" borderId="6" xfId="0" applyFont="1" applyFill="1" applyBorder="1"/>
    <xf numFmtId="0" fontId="0" fillId="0" borderId="8" xfId="0" applyNumberFormat="1" applyBorder="1"/>
    <xf numFmtId="0" fontId="0" fillId="0" borderId="2" xfId="0" applyBorder="1"/>
    <xf numFmtId="0" fontId="1" fillId="0" borderId="3" xfId="0" applyFont="1" applyBorder="1"/>
  </cellXfs>
  <cellStyles count="1">
    <cellStyle name="Normal" xfId="0" builtinId="0"/>
  </cellStyles>
  <dxfs count="30"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</border>
    </dxf>
    <dxf>
      <border>
        <left style="thin">
          <color theme="0" tint="-0.499984740745262"/>
        </left>
        <right style="thin">
          <color theme="0" tint="-0.499984740745262"/>
        </right>
      </border>
    </dxf>
    <dxf>
      <border>
        <left style="thin">
          <color theme="0" tint="-0.499984740745262"/>
        </left>
        <right style="thin">
          <color theme="0" tint="-0.499984740745262"/>
        </right>
      </border>
    </dxf>
    <dxf>
      <border>
        <left style="thin">
          <color theme="0" tint="-0.499984740745262"/>
        </left>
        <right style="thin">
          <color theme="0" tint="-0.499984740745262"/>
        </right>
      </border>
    </dxf>
    <dxf>
      <border>
        <left style="thin">
          <color theme="0" tint="-0.499984740745262"/>
        </left>
        <right style="thin">
          <color theme="0" tint="-0.499984740745262"/>
        </right>
      </border>
    </dxf>
    <dxf>
      <border>
        <left style="thin">
          <color theme="0" tint="-0.499984740745262"/>
        </left>
        <right style="thin">
          <color theme="0" tint="-0.499984740745262"/>
        </right>
      </border>
    </dxf>
    <dxf>
      <border>
        <left style="thin">
          <color theme="0" tint="-0.499984740745262"/>
        </left>
        <right style="thin">
          <color theme="0" tint="-0.499984740745262"/>
        </right>
      </border>
    </dxf>
    <dxf>
      <border>
        <left style="thin">
          <color theme="0" tint="-0.499984740745262"/>
        </left>
        <right style="thin">
          <color theme="0" tint="-0.499984740745262"/>
        </right>
      </border>
    </dxf>
    <dxf>
      <border>
        <left style="thin">
          <color theme="0" tint="-0.499984740745262"/>
        </left>
        <right style="thin">
          <color theme="0" tint="-0.499984740745262"/>
        </right>
      </border>
    </dxf>
    <dxf>
      <border>
        <left style="thin">
          <color theme="0" tint="-0.499984740745262"/>
        </left>
        <right style="thin">
          <color theme="0" tint="-0.499984740745262"/>
        </right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0</xdr:colOff>
      <xdr:row>5</xdr:row>
      <xdr:rowOff>66675</xdr:rowOff>
    </xdr:from>
    <xdr:ext cx="2726837" cy="658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FCDE6B6-39B9-49D1-B2CB-36E4616D1E2A}"/>
                </a:ext>
              </a:extLst>
            </xdr:cNvPr>
            <xdr:cNvSpPr txBox="1"/>
          </xdr:nvSpPr>
          <xdr:spPr>
            <a:xfrm>
              <a:off x="12715875" y="1019175"/>
              <a:ext cx="2726837" cy="658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𝑇𝐷𝐸𝑉</m:t>
                    </m:r>
                    <m:r>
                      <a:rPr lang="en-GB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den>
                        </m:f>
                        <m:d>
                          <m:d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=0</m:t>
                                </m:r>
                              </m:sub>
                              <m:sup>
                                <m: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sSub>
                                      <m:sSubPr>
                                        <m:ctrlP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nary>
                                          <m:naryPr>
                                            <m:chr m:val="∑"/>
                                            <m:ctrlP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naryPr>
                                          <m:sub>
                                            <m:r>
                                              <m:rPr>
                                                <m:brk m:alnAt="23"/>
                                              </m:rP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  <m: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=0</m:t>
                                            </m:r>
                                          </m:sub>
                                          <m:sup>
                                            <m: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𝑛</m:t>
                                            </m:r>
                                          </m:sup>
                                          <m:e>
                                            <m:sSub>
                                              <m:sSubPr>
                                                <m:ctrlPr>
                                                  <a:rPr lang="en-GB" sz="110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GB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𝑤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GB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𝑖</m:t>
                                                </m:r>
                                              </m:sub>
                                            </m:sSub>
                                            <m:sSub>
                                              <m:sSubPr>
                                                <m:ctrlPr>
                                                  <a:rPr lang="en-GB" sz="110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GB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𝑥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GB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𝑖</m:t>
                                                </m:r>
                                              </m:sub>
                                            </m:sSub>
                                          </m:e>
                                        </m:nary>
                                      </m:e>
                                    </m:d>
                                  </m:e>
                                  <m:sup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d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FCDE6B6-39B9-49D1-B2CB-36E4616D1E2A}"/>
                </a:ext>
              </a:extLst>
            </xdr:cNvPr>
            <xdr:cNvSpPr txBox="1"/>
          </xdr:nvSpPr>
          <xdr:spPr>
            <a:xfrm>
              <a:off x="12715875" y="1019175"/>
              <a:ext cx="2726837" cy="658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𝑆</a:t>
              </a:r>
              <a:r>
                <a:rPr lang="en-GB" sz="1100" b="0" i="0">
                  <a:latin typeface="Cambria Math" panose="02040503050406030204" pitchFamily="18" charset="0"/>
                </a:rPr>
                <a:t>𝑇𝐷𝐸𝑉</a:t>
              </a:r>
              <a:r>
                <a:rPr lang="en-GB" sz="1100" i="0">
                  <a:latin typeface="Cambria Math" panose="02040503050406030204" pitchFamily="18" charset="0"/>
                </a:rPr>
                <a:t>=√(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𝑛/(𝑛−1) (∑_(𝑖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▒〖〖𝑤_𝑖 𝑥_𝑖〗^2−(∑_(𝑖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▒〖𝑤_𝑖 𝑥_𝑖 〗)^2 〗)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2</xdr:row>
      <xdr:rowOff>66675</xdr:rowOff>
    </xdr:from>
    <xdr:ext cx="939488" cy="4596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C70C6ED-FD0A-416B-8775-0B8AD48F1E99}"/>
                </a:ext>
              </a:extLst>
            </xdr:cNvPr>
            <xdr:cNvSpPr txBox="1"/>
          </xdr:nvSpPr>
          <xdr:spPr>
            <a:xfrm>
              <a:off x="12715875" y="447675"/>
              <a:ext cx="939488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𝐴𝐿</m:t>
                    </m:r>
                    <m:r>
                      <a:rPr lang="en-GB" sz="110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=0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C70C6ED-FD0A-416B-8775-0B8AD48F1E99}"/>
                </a:ext>
              </a:extLst>
            </xdr:cNvPr>
            <xdr:cNvSpPr txBox="1"/>
          </xdr:nvSpPr>
          <xdr:spPr>
            <a:xfrm>
              <a:off x="12715875" y="447675"/>
              <a:ext cx="939488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𝐴</a:t>
              </a:r>
              <a:r>
                <a:rPr lang="en-GB" sz="1100" b="0" i="0">
                  <a:latin typeface="Cambria Math" panose="02040503050406030204" pitchFamily="18" charset="0"/>
                </a:rPr>
                <a:t>𝐴𝐿</a:t>
              </a:r>
              <a:r>
                <a:rPr lang="en-GB" sz="1100" i="0">
                  <a:latin typeface="Cambria Math" panose="02040503050406030204" pitchFamily="18" charset="0"/>
                </a:rPr>
                <a:t>=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▒〖𝑤_𝑖 𝑥_𝑖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9</xdr:row>
      <xdr:rowOff>66675</xdr:rowOff>
    </xdr:from>
    <xdr:ext cx="645561" cy="4596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B934D54-9BD8-4E6D-BCC3-132272F32D4C}"/>
                </a:ext>
              </a:extLst>
            </xdr:cNvPr>
            <xdr:cNvSpPr txBox="1"/>
          </xdr:nvSpPr>
          <xdr:spPr>
            <a:xfrm>
              <a:off x="12715875" y="1781175"/>
              <a:ext cx="645561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=0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B934D54-9BD8-4E6D-BCC3-132272F32D4C}"/>
                </a:ext>
              </a:extLst>
            </xdr:cNvPr>
            <xdr:cNvSpPr txBox="1"/>
          </xdr:nvSpPr>
          <xdr:spPr>
            <a:xfrm>
              <a:off x="12715875" y="1781175"/>
              <a:ext cx="645561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▒〖𝑤_𝑖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19</xdr:col>
      <xdr:colOff>9525</xdr:colOff>
      <xdr:row>15</xdr:row>
      <xdr:rowOff>133350</xdr:rowOff>
    </xdr:from>
    <xdr:ext cx="28996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99BA765-DD07-42BB-84A8-EB7F466F1B07}"/>
                </a:ext>
              </a:extLst>
            </xdr:cNvPr>
            <xdr:cNvSpPr txBox="1"/>
          </xdr:nvSpPr>
          <xdr:spPr>
            <a:xfrm>
              <a:off x="13039725" y="2990850"/>
              <a:ext cx="28996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𝑛𝑢𝑚𝑏𝑒𝑟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𝑠𝑎𝑚𝑝𝑙𝑒𝑠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𝑛𝑢𝑚𝑏𝑒𝑟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𝑝𝑒𝑟𝑖𝑜𝑑𝑠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99BA765-DD07-42BB-84A8-EB7F466F1B07}"/>
                </a:ext>
              </a:extLst>
            </xdr:cNvPr>
            <xdr:cNvSpPr txBox="1"/>
          </xdr:nvSpPr>
          <xdr:spPr>
            <a:xfrm>
              <a:off x="13039725" y="2990850"/>
              <a:ext cx="28996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=𝑛𝑢𝑚𝑏𝑒𝑟 𝑜𝑓 𝑠𝑎𝑚𝑝𝑙𝑒𝑠 ∗𝑛𝑢𝑚𝑏𝑒𝑟 𝑜𝑓 𝑝𝑒𝑟𝑖𝑜𝑑𝑠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19</xdr:col>
      <xdr:colOff>19050</xdr:colOff>
      <xdr:row>16</xdr:row>
      <xdr:rowOff>142875</xdr:rowOff>
    </xdr:from>
    <xdr:ext cx="15871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FC1166B-33A5-4B5E-87CB-F4DDEC753A7F}"/>
                </a:ext>
              </a:extLst>
            </xdr:cNvPr>
            <xdr:cNvSpPr txBox="1"/>
          </xdr:nvSpPr>
          <xdr:spPr>
            <a:xfrm>
              <a:off x="13049250" y="3190875"/>
              <a:ext cx="15871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𝑤𝑒𝑖𝑔h𝑡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𝑟𝑒𝑙𝑎𝑡𝑖𝑣𝑒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𝑡𝑜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FC1166B-33A5-4B5E-87CB-F4DDEC753A7F}"/>
                </a:ext>
              </a:extLst>
            </xdr:cNvPr>
            <xdr:cNvSpPr txBox="1"/>
          </xdr:nvSpPr>
          <xdr:spPr>
            <a:xfrm>
              <a:off x="13049250" y="3190875"/>
              <a:ext cx="15871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𝑤=𝑤𝑒𝑖𝑔ℎ𝑡 𝑟𝑒𝑙𝑎𝑡𝑖𝑣𝑒 𝑡𝑜 𝑛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19</xdr:col>
      <xdr:colOff>9525</xdr:colOff>
      <xdr:row>14</xdr:row>
      <xdr:rowOff>104775</xdr:rowOff>
    </xdr:from>
    <xdr:ext cx="18026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C4C202E-54C7-4019-B3EB-78F71FAD9BEC}"/>
                </a:ext>
              </a:extLst>
            </xdr:cNvPr>
            <xdr:cNvSpPr txBox="1"/>
          </xdr:nvSpPr>
          <xdr:spPr>
            <a:xfrm>
              <a:off x="13039725" y="2771775"/>
              <a:ext cx="18026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𝑝𝑟𝑜𝑣𝑖𝑑𝑒𝑑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𝑝𝑒𝑟𝑖𝑜𝑑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𝑤𝑒𝑖𝑔h𝑡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C4C202E-54C7-4019-B3EB-78F71FAD9BEC}"/>
                </a:ext>
              </a:extLst>
            </xdr:cNvPr>
            <xdr:cNvSpPr txBox="1"/>
          </xdr:nvSpPr>
          <xdr:spPr>
            <a:xfrm>
              <a:off x="13039725" y="2771775"/>
              <a:ext cx="18026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𝑝=𝑝𝑟𝑜𝑣𝑖𝑑𝑒𝑑 𝑝𝑒𝑟𝑖𝑜𝑑 𝑤𝑒𝑖𝑔ℎ𝑡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12</xdr:row>
      <xdr:rowOff>0</xdr:rowOff>
    </xdr:from>
    <xdr:ext cx="1562286" cy="31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40382AC-1433-4D7F-B78B-7E11FC240345}"/>
                </a:ext>
              </a:extLst>
            </xdr:cNvPr>
            <xdr:cNvSpPr txBox="1"/>
          </xdr:nvSpPr>
          <xdr:spPr>
            <a:xfrm>
              <a:off x="12715875" y="2286000"/>
              <a:ext cx="1562286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𝑛𝑢𝑚𝑏𝑒𝑟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𝑜𝑓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𝑠𝑎𝑚𝑝𝑙𝑒𝑠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40382AC-1433-4D7F-B78B-7E11FC240345}"/>
                </a:ext>
              </a:extLst>
            </xdr:cNvPr>
            <xdr:cNvSpPr txBox="1"/>
          </xdr:nvSpPr>
          <xdr:spPr>
            <a:xfrm>
              <a:off x="12715875" y="2286000"/>
              <a:ext cx="1562286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𝑤=𝑝/(𝑛𝑢𝑚𝑏𝑒𝑟 𝑜𝑓 𝑠𝑎𝑚𝑝𝑙𝑒𝑠)</a:t>
              </a:r>
              <a:endParaRPr lang="en-GB" sz="1100"/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872.644106597225" createdVersion="6" refreshedVersion="6" minRefreshableVersion="3" recordCount="11" xr:uid="{1CD68D84-3B2A-4AD8-B28A-2059C87E6FA0}">
  <cacheSource type="worksheet">
    <worksheetSource ref="C4:G15" sheet="weighted AAL example"/>
  </cacheSource>
  <cacheFields count="5">
    <cacheField name="event_id" numFmtId="0">
      <sharedItems containsSemiMixedTypes="0" containsString="0" containsNumber="1" containsInteger="1" minValue="26" maxValue="2100295"/>
    </cacheField>
    <cacheField name="summary_id" numFmtId="0">
      <sharedItems containsSemiMixedTypes="0" containsString="0" containsNumber="1" containsInteger="1" minValue="1" maxValue="1" count="1">
        <n v="1"/>
      </sharedItems>
    </cacheField>
    <cacheField name="sidx" numFmtId="0">
      <sharedItems containsSemiMixedTypes="0" containsString="0" containsNumber="1" containsInteger="1" minValue="-1" maxValue="5" count="6">
        <n v="-1"/>
        <n v="2"/>
        <n v="3"/>
        <n v="4"/>
        <n v="1"/>
        <n v="5"/>
      </sharedItems>
    </cacheField>
    <cacheField name="loss" numFmtId="0">
      <sharedItems containsSemiMixedTypes="0" containsString="0" containsNumber="1" minValue="0" maxValue="23843.419922000001"/>
    </cacheField>
    <cacheField name="period_no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26"/>
    <x v="0"/>
    <x v="0"/>
    <n v="2335.7429200000001"/>
    <x v="0"/>
  </r>
  <r>
    <n v="2100210"/>
    <x v="0"/>
    <x v="0"/>
    <n v="5044.6103519999997"/>
    <x v="0"/>
  </r>
  <r>
    <n v="42"/>
    <x v="0"/>
    <x v="0"/>
    <n v="4967.4785160000001"/>
    <x v="1"/>
  </r>
  <r>
    <n v="2100295"/>
    <x v="0"/>
    <x v="0"/>
    <n v="0"/>
    <x v="1"/>
  </r>
  <r>
    <n v="26"/>
    <x v="0"/>
    <x v="1"/>
    <n v="259.40802000000002"/>
    <x v="0"/>
  </r>
  <r>
    <n v="2100210"/>
    <x v="0"/>
    <x v="1"/>
    <n v="6648.3754879999997"/>
    <x v="0"/>
  </r>
  <r>
    <n v="2100210"/>
    <x v="0"/>
    <x v="2"/>
    <n v="7204.4360349999997"/>
    <x v="0"/>
  </r>
  <r>
    <n v="2100210"/>
    <x v="0"/>
    <x v="3"/>
    <n v="9646.7333980000003"/>
    <x v="0"/>
  </r>
  <r>
    <n v="42"/>
    <x v="0"/>
    <x v="4"/>
    <n v="21298.771484000001"/>
    <x v="1"/>
  </r>
  <r>
    <n v="42"/>
    <x v="0"/>
    <x v="1"/>
    <n v="15665.952148"/>
    <x v="1"/>
  </r>
  <r>
    <n v="42"/>
    <x v="0"/>
    <x v="5"/>
    <n v="23843.41992200000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2C75AF-7487-4F24-B140-00B87449CB47}" name="PivotTable2" cacheId="66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period">
  <location ref="J16:M22" firstHeaderRow="1" firstDataRow="1" firstDataCol="3"/>
  <pivotFields count="5">
    <pivotField showAll="0"/>
    <pivotField axis="axisRow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6">
        <item h="1" x="0"/>
        <item x="4"/>
        <item x="1"/>
        <item x="2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/>
    <pivotField axis="axisRow" outline="0" showAll="0" sortType="ascending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1"/>
    <field x="2"/>
  </rowFields>
  <rowItems count="6">
    <i>
      <x/>
      <x/>
      <x v="2"/>
    </i>
    <i r="2">
      <x v="3"/>
    </i>
    <i r="2">
      <x v="4"/>
    </i>
    <i>
      <x v="1"/>
      <x/>
      <x v="1"/>
    </i>
    <i r="2">
      <x v="2"/>
    </i>
    <i r="2">
      <x v="5"/>
    </i>
  </rowItems>
  <colItems count="1">
    <i/>
  </colItems>
  <dataFields count="1">
    <dataField name="x" fld="3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field="4" type="button" dataOnly="0" labelOnly="1" outline="0" axis="axisRow" fieldPosition="0"/>
    </format>
    <format dxfId="6">
      <pivotArea field="1" type="button" dataOnly="0" labelOnly="1" outline="0" axis="axisRow" fieldPosition="1"/>
    </format>
    <format dxfId="5">
      <pivotArea field="2" type="button" dataOnly="0" labelOnly="1" outline="0" axis="axisRow" fieldPosition="2"/>
    </format>
    <format dxfId="4">
      <pivotArea dataOnly="0" labelOnly="1" fieldPosition="0">
        <references count="1">
          <reference field="4" count="0"/>
        </references>
      </pivotArea>
    </format>
    <format dxfId="3">
      <pivotArea dataOnly="0" labelOnly="1" fieldPosition="0">
        <references count="2">
          <reference field="1" count="0"/>
          <reference field="4" count="1" selected="0">
            <x v="0"/>
          </reference>
        </references>
      </pivotArea>
    </format>
    <format dxfId="2">
      <pivotArea dataOnly="0" labelOnly="1" fieldPosition="0">
        <references count="3">
          <reference field="1" count="0" selected="0"/>
          <reference field="2" count="3">
            <x v="2"/>
            <x v="3"/>
            <x v="4"/>
          </reference>
          <reference field="4" count="1" selected="0">
            <x v="0"/>
          </reference>
        </references>
      </pivotArea>
    </format>
    <format dxfId="1">
      <pivotArea dataOnly="0" labelOnly="1" fieldPosition="0">
        <references count="3">
          <reference field="1" count="0" selected="0"/>
          <reference field="2" count="3">
            <x v="1"/>
            <x v="2"/>
            <x v="5"/>
          </reference>
          <reference field="4" count="1" selected="0">
            <x v="1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191E8E-3929-4D00-BA8A-900FB3B68923}" name="PivotTable1" cacheId="66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period">
  <location ref="J7:M9" firstHeaderRow="1" firstDataRow="1" firstDataCol="3"/>
  <pivotFields count="5">
    <pivotField showAll="0"/>
    <pivotField axis="axisRow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6">
        <item x="0"/>
        <item h="1" x="4"/>
        <item h="1" x="1"/>
        <item h="1" x="2"/>
        <item h="1" x="3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1"/>
    <field x="2"/>
  </rowFields>
  <rowItems count="2">
    <i>
      <x/>
      <x/>
      <x/>
    </i>
    <i>
      <x v="1"/>
      <x/>
      <x/>
    </i>
  </rowItems>
  <colItems count="1">
    <i/>
  </colItems>
  <dataFields count="1">
    <dataField name="x" fld="3" baseField="2" baseItem="0"/>
  </dataFields>
  <formats count="20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" type="button" dataOnly="0" labelOnly="1" outline="0" axis="axisRow" fieldPosition="0"/>
    </format>
    <format dxfId="26">
      <pivotArea field="1" type="button" dataOnly="0" labelOnly="1" outline="0" axis="axisRow" fieldPosition="1"/>
    </format>
    <format dxfId="25">
      <pivotArea field="2" type="button" dataOnly="0" labelOnly="1" outline="0" axis="axisRow" fieldPosition="2"/>
    </format>
    <format dxfId="24">
      <pivotArea dataOnly="0" labelOnly="1" fieldPosition="0">
        <references count="1">
          <reference field="4" count="0"/>
        </references>
      </pivotArea>
    </format>
    <format dxfId="23">
      <pivotArea dataOnly="0" labelOnly="1" fieldPosition="0">
        <references count="2">
          <reference field="1" count="0"/>
          <reference field="4" count="1" selected="0">
            <x v="0"/>
          </reference>
        </references>
      </pivotArea>
    </format>
    <format dxfId="22">
      <pivotArea dataOnly="0" labelOnly="1" fieldPosition="0">
        <references count="3">
          <reference field="1" count="0" selected="0"/>
          <reference field="2" count="0"/>
          <reference field="4" count="1" selected="0">
            <x v="0"/>
          </reference>
        </references>
      </pivotArea>
    </format>
    <format dxfId="21">
      <pivotArea dataOnly="0" labelOnly="1" fieldPosition="0">
        <references count="3">
          <reference field="1" count="0" selected="0"/>
          <reference field="2" count="0"/>
          <reference field="4" count="1" selected="0">
            <x v="1"/>
          </reference>
        </references>
      </pivotArea>
    </format>
    <format dxfId="20">
      <pivotArea dataOnly="0" labelOnly="1" outline="0" axis="axisValues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4" type="button" dataOnly="0" labelOnly="1" outline="0" axis="axisRow" fieldPosition="0"/>
    </format>
    <format dxfId="16">
      <pivotArea field="1" type="button" dataOnly="0" labelOnly="1" outline="0" axis="axisRow" fieldPosition="1"/>
    </format>
    <format dxfId="15">
      <pivotArea field="2" type="button" dataOnly="0" labelOnly="1" outline="0" axis="axisRow" fieldPosition="2"/>
    </format>
    <format dxfId="14">
      <pivotArea dataOnly="0" labelOnly="1" fieldPosition="0">
        <references count="1">
          <reference field="4" count="0"/>
        </references>
      </pivotArea>
    </format>
    <format dxfId="13">
      <pivotArea dataOnly="0" labelOnly="1" fieldPosition="0">
        <references count="2">
          <reference field="1" count="0"/>
          <reference field="4" count="1" selected="0">
            <x v="0"/>
          </reference>
        </references>
      </pivotArea>
    </format>
    <format dxfId="12">
      <pivotArea dataOnly="0" labelOnly="1" fieldPosition="0">
        <references count="3">
          <reference field="1" count="0" selected="0"/>
          <reference field="2" count="0"/>
          <reference field="4" count="1" selected="0">
            <x v="0"/>
          </reference>
        </references>
      </pivotArea>
    </format>
    <format dxfId="11">
      <pivotArea dataOnly="0" labelOnly="1" fieldPosition="0">
        <references count="3">
          <reference field="1" count="0" selected="0"/>
          <reference field="2" count="0"/>
          <reference field="4" count="1" selected="0">
            <x v="1"/>
          </reference>
        </references>
      </pivotArea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8648-7391-4DA0-925A-0150927BC893}">
  <dimension ref="B1:X37"/>
  <sheetViews>
    <sheetView showGridLines="0" tabSelected="1" workbookViewId="0">
      <selection activeCell="Q14" sqref="Q14"/>
    </sheetView>
  </sheetViews>
  <sheetFormatPr defaultRowHeight="15" x14ac:dyDescent="0.25"/>
  <cols>
    <col min="2" max="2" width="4.7109375" customWidth="1"/>
    <col min="3" max="3" width="15.85546875" customWidth="1"/>
    <col min="4" max="4" width="11.85546875" bestFit="1" customWidth="1"/>
    <col min="5" max="5" width="11.140625" customWidth="1"/>
    <col min="6" max="6" width="12" bestFit="1" customWidth="1"/>
    <col min="7" max="7" width="10.140625" bestFit="1" customWidth="1"/>
    <col min="10" max="10" width="9.140625" bestFit="1" customWidth="1"/>
    <col min="11" max="11" width="14.140625" bestFit="1" customWidth="1"/>
    <col min="12" max="12" width="6.85546875" bestFit="1" customWidth="1"/>
    <col min="13" max="13" width="12" bestFit="1" customWidth="1"/>
    <col min="16" max="16" width="14.42578125" bestFit="1" customWidth="1"/>
  </cols>
  <sheetData>
    <row r="1" spans="2:24" x14ac:dyDescent="0.25">
      <c r="Q1" s="1"/>
    </row>
    <row r="2" spans="2:24" x14ac:dyDescent="0.25">
      <c r="B2" s="23"/>
      <c r="C2" s="24" t="s">
        <v>25</v>
      </c>
      <c r="D2" s="5"/>
      <c r="E2" s="5"/>
      <c r="F2" s="5"/>
      <c r="G2" s="24"/>
      <c r="H2" s="6"/>
      <c r="J2" s="4" t="s">
        <v>19</v>
      </c>
      <c r="K2" s="5"/>
      <c r="L2" s="5"/>
      <c r="M2" s="5"/>
      <c r="N2" s="5"/>
      <c r="O2" s="5"/>
      <c r="P2" s="5"/>
      <c r="Q2" s="5"/>
      <c r="R2" s="6"/>
      <c r="T2" s="4" t="s">
        <v>29</v>
      </c>
      <c r="U2" s="5"/>
      <c r="V2" s="5"/>
      <c r="W2" s="5"/>
      <c r="X2" s="6"/>
    </row>
    <row r="3" spans="2:24" x14ac:dyDescent="0.25">
      <c r="B3" s="7"/>
      <c r="C3" s="2" t="s">
        <v>11</v>
      </c>
      <c r="D3" s="8"/>
      <c r="E3" s="2" t="s">
        <v>13</v>
      </c>
      <c r="F3" s="2">
        <v>5</v>
      </c>
      <c r="H3" s="13"/>
      <c r="J3" s="7" t="s">
        <v>30</v>
      </c>
      <c r="K3" s="8"/>
      <c r="L3" s="8">
        <v>1</v>
      </c>
      <c r="M3" s="8"/>
      <c r="N3" s="8"/>
      <c r="O3" s="8" t="s">
        <v>22</v>
      </c>
      <c r="P3" s="8" t="s">
        <v>23</v>
      </c>
      <c r="Q3" s="9" t="s">
        <v>20</v>
      </c>
      <c r="R3" s="10" t="s">
        <v>21</v>
      </c>
      <c r="T3" s="7"/>
      <c r="U3" s="8"/>
      <c r="V3" s="8"/>
      <c r="W3" s="8"/>
      <c r="X3" s="13"/>
    </row>
    <row r="4" spans="2:24" x14ac:dyDescent="0.25">
      <c r="B4" s="7"/>
      <c r="C4" s="3" t="s">
        <v>0</v>
      </c>
      <c r="D4" s="3" t="s">
        <v>2</v>
      </c>
      <c r="E4" s="3" t="s">
        <v>3</v>
      </c>
      <c r="F4" s="3" t="s">
        <v>4</v>
      </c>
      <c r="G4" s="8" t="s">
        <v>1</v>
      </c>
      <c r="H4" s="13"/>
      <c r="J4" s="7" t="s">
        <v>12</v>
      </c>
      <c r="K4" s="8"/>
      <c r="L4" s="8">
        <v>10</v>
      </c>
      <c r="M4" s="8"/>
      <c r="N4" s="8"/>
      <c r="O4" s="8">
        <f>SUM(O8:O9)</f>
        <v>1476.0706544000002</v>
      </c>
      <c r="P4" s="8">
        <f>SUM(P8:P9)</f>
        <v>10893922.883904222</v>
      </c>
      <c r="Q4" s="11">
        <f>O4</f>
        <v>1476.0706544000002</v>
      </c>
      <c r="R4" s="12">
        <f>SQRT((P4-O4^2)*(L5/(L5-1)))</f>
        <v>3111.8301701594942</v>
      </c>
      <c r="T4" s="7"/>
      <c r="U4" s="8"/>
      <c r="V4" s="8"/>
      <c r="W4" s="8"/>
      <c r="X4" s="13"/>
    </row>
    <row r="5" spans="2:24" x14ac:dyDescent="0.25">
      <c r="B5" s="7"/>
      <c r="C5" s="3">
        <v>26</v>
      </c>
      <c r="D5" s="3">
        <v>1</v>
      </c>
      <c r="E5" s="3">
        <v>-1</v>
      </c>
      <c r="F5" s="3">
        <v>2335.7429200000001</v>
      </c>
      <c r="G5" s="8">
        <f t="shared" ref="G5:G15" si="0">VLOOKUP(C5,$C$20:$G$23,2,FALSE)</f>
        <v>1</v>
      </c>
      <c r="H5" s="13"/>
      <c r="J5" s="7" t="s">
        <v>28</v>
      </c>
      <c r="K5" s="8"/>
      <c r="L5" s="8">
        <f>L3*L4</f>
        <v>10</v>
      </c>
      <c r="M5" s="8"/>
      <c r="N5" s="8"/>
      <c r="O5" s="8"/>
      <c r="P5" s="8"/>
      <c r="Q5" s="8"/>
      <c r="R5" s="13"/>
      <c r="T5" s="7"/>
      <c r="U5" s="8"/>
      <c r="V5" s="8"/>
      <c r="W5" s="8"/>
      <c r="X5" s="13"/>
    </row>
    <row r="6" spans="2:24" x14ac:dyDescent="0.25">
      <c r="B6" s="7"/>
      <c r="C6" s="3">
        <v>2100210</v>
      </c>
      <c r="D6" s="3">
        <v>1</v>
      </c>
      <c r="E6" s="3">
        <v>-1</v>
      </c>
      <c r="F6" s="3">
        <v>5044.6103519999997</v>
      </c>
      <c r="G6" s="8">
        <f t="shared" si="0"/>
        <v>1</v>
      </c>
      <c r="H6" s="13"/>
      <c r="J6" s="7" t="s">
        <v>17</v>
      </c>
      <c r="K6" s="8"/>
      <c r="L6" s="8"/>
      <c r="M6" s="8"/>
      <c r="N6" s="8"/>
      <c r="O6" s="8"/>
      <c r="P6" s="8"/>
      <c r="Q6" s="8"/>
      <c r="R6" s="13"/>
      <c r="T6" s="7"/>
      <c r="U6" s="8"/>
      <c r="V6" s="8"/>
      <c r="W6" s="8"/>
      <c r="X6" s="13"/>
    </row>
    <row r="7" spans="2:24" x14ac:dyDescent="0.25">
      <c r="B7" s="7"/>
      <c r="C7" s="3">
        <v>42</v>
      </c>
      <c r="D7" s="3">
        <v>1</v>
      </c>
      <c r="E7" s="3">
        <v>-1</v>
      </c>
      <c r="F7" s="3">
        <v>4967.4785160000001</v>
      </c>
      <c r="G7" s="8">
        <f t="shared" si="0"/>
        <v>2</v>
      </c>
      <c r="H7" s="13"/>
      <c r="J7" s="14" t="s">
        <v>14</v>
      </c>
      <c r="K7" s="15" t="s">
        <v>2</v>
      </c>
      <c r="L7" s="15" t="s">
        <v>3</v>
      </c>
      <c r="M7" s="8" t="s">
        <v>16</v>
      </c>
      <c r="N7" s="8" t="s">
        <v>27</v>
      </c>
      <c r="O7" s="8" t="s">
        <v>15</v>
      </c>
      <c r="P7" s="8" t="s">
        <v>18</v>
      </c>
      <c r="Q7" s="8"/>
      <c r="R7" s="13"/>
      <c r="T7" s="7"/>
      <c r="U7" s="8"/>
      <c r="V7" s="8"/>
      <c r="W7" s="8"/>
      <c r="X7" s="13"/>
    </row>
    <row r="8" spans="2:24" x14ac:dyDescent="0.25">
      <c r="B8" s="7"/>
      <c r="C8" s="3">
        <v>2100295</v>
      </c>
      <c r="D8" s="3">
        <v>1</v>
      </c>
      <c r="E8" s="3">
        <v>-1</v>
      </c>
      <c r="F8" s="3">
        <v>0</v>
      </c>
      <c r="G8" s="8">
        <f t="shared" si="0"/>
        <v>2</v>
      </c>
      <c r="H8" s="13"/>
      <c r="J8" s="7">
        <v>1</v>
      </c>
      <c r="K8" s="8">
        <v>1</v>
      </c>
      <c r="L8" s="8">
        <v>-1</v>
      </c>
      <c r="M8" s="16">
        <v>7380.3532720000003</v>
      </c>
      <c r="N8" s="8">
        <f>VLOOKUP(J8,$C$26:$D$36,2,FALSE)/$L$3</f>
        <v>0.2</v>
      </c>
      <c r="O8" s="8">
        <f>N8*M8</f>
        <v>1476.0706544000002</v>
      </c>
      <c r="P8" s="8">
        <f>N8*M8^2</f>
        <v>10893922.883904222</v>
      </c>
      <c r="Q8" s="8"/>
      <c r="R8" s="13"/>
      <c r="T8" s="7"/>
      <c r="U8" s="8"/>
      <c r="V8" s="8"/>
      <c r="W8" s="8"/>
      <c r="X8" s="13"/>
    </row>
    <row r="9" spans="2:24" x14ac:dyDescent="0.25">
      <c r="B9" s="7"/>
      <c r="C9" s="3">
        <v>26</v>
      </c>
      <c r="D9" s="3">
        <v>1</v>
      </c>
      <c r="E9" s="3">
        <v>2</v>
      </c>
      <c r="F9" s="3">
        <v>259.40802000000002</v>
      </c>
      <c r="G9" s="8">
        <f t="shared" si="0"/>
        <v>1</v>
      </c>
      <c r="H9" s="13"/>
      <c r="J9" s="7">
        <v>2</v>
      </c>
      <c r="K9" s="8">
        <v>1</v>
      </c>
      <c r="L9" s="8">
        <v>-1</v>
      </c>
      <c r="M9" s="16">
        <v>4967.4785160000001</v>
      </c>
      <c r="N9" s="8">
        <f t="shared" ref="N9" si="1">VLOOKUP(J9,$C$26:$D$36,2,FALSE)/$L$3</f>
        <v>0</v>
      </c>
      <c r="O9" s="8">
        <f t="shared" ref="O9" si="2">N9*M9</f>
        <v>0</v>
      </c>
      <c r="P9" s="8">
        <f t="shared" ref="P9" si="3">N9*M9^2</f>
        <v>0</v>
      </c>
      <c r="Q9" s="8"/>
      <c r="R9" s="13"/>
      <c r="T9" s="7"/>
      <c r="U9" s="8"/>
      <c r="V9" s="8"/>
      <c r="W9" s="8"/>
      <c r="X9" s="13"/>
    </row>
    <row r="10" spans="2:24" x14ac:dyDescent="0.25">
      <c r="B10" s="7"/>
      <c r="C10" s="3">
        <v>2100210</v>
      </c>
      <c r="D10" s="3">
        <v>1</v>
      </c>
      <c r="E10" s="3">
        <v>2</v>
      </c>
      <c r="F10" s="3">
        <v>6648.3754879999997</v>
      </c>
      <c r="G10" s="8">
        <f t="shared" si="0"/>
        <v>1</v>
      </c>
      <c r="H10" s="13"/>
      <c r="J10" s="17"/>
      <c r="K10" s="18"/>
      <c r="L10" s="18"/>
      <c r="M10" s="18"/>
      <c r="N10" s="18"/>
      <c r="O10" s="18"/>
      <c r="P10" s="18"/>
      <c r="Q10" s="18"/>
      <c r="R10" s="19"/>
      <c r="T10" s="7"/>
      <c r="U10" s="8"/>
      <c r="V10" s="8"/>
      <c r="W10" s="8"/>
      <c r="X10" s="13"/>
    </row>
    <row r="11" spans="2:24" x14ac:dyDescent="0.25">
      <c r="B11" s="7"/>
      <c r="C11" s="3">
        <v>2100210</v>
      </c>
      <c r="D11" s="3">
        <v>1</v>
      </c>
      <c r="E11" s="3">
        <v>3</v>
      </c>
      <c r="F11" s="3">
        <v>7204.4360349999997</v>
      </c>
      <c r="G11" s="8">
        <f t="shared" si="0"/>
        <v>1</v>
      </c>
      <c r="H11" s="13"/>
      <c r="T11" s="7"/>
      <c r="U11" s="8"/>
      <c r="V11" s="8"/>
      <c r="W11" s="8"/>
      <c r="X11" s="13"/>
    </row>
    <row r="12" spans="2:24" x14ac:dyDescent="0.25">
      <c r="B12" s="7"/>
      <c r="C12" s="3">
        <v>2100210</v>
      </c>
      <c r="D12" s="3">
        <v>1</v>
      </c>
      <c r="E12" s="3">
        <v>4</v>
      </c>
      <c r="F12" s="3">
        <v>9646.7333980000003</v>
      </c>
      <c r="G12" s="8">
        <f t="shared" si="0"/>
        <v>1</v>
      </c>
      <c r="H12" s="13"/>
      <c r="J12" s="4" t="s">
        <v>24</v>
      </c>
      <c r="K12" s="5"/>
      <c r="L12" s="5"/>
      <c r="M12" s="5"/>
      <c r="N12" s="5"/>
      <c r="O12" s="5"/>
      <c r="P12" s="5"/>
      <c r="Q12" s="5"/>
      <c r="R12" s="6"/>
      <c r="T12" s="7"/>
      <c r="U12" s="8"/>
      <c r="V12" s="8"/>
      <c r="W12" s="8"/>
      <c r="X12" s="13"/>
    </row>
    <row r="13" spans="2:24" x14ac:dyDescent="0.25">
      <c r="B13" s="7"/>
      <c r="C13" s="3">
        <v>42</v>
      </c>
      <c r="D13" s="3">
        <v>1</v>
      </c>
      <c r="E13" s="3">
        <v>1</v>
      </c>
      <c r="F13" s="3">
        <v>21298.771484000001</v>
      </c>
      <c r="G13" s="8">
        <f t="shared" si="0"/>
        <v>2</v>
      </c>
      <c r="H13" s="13"/>
      <c r="J13" s="7" t="s">
        <v>30</v>
      </c>
      <c r="K13" s="8"/>
      <c r="L13" s="8">
        <v>5</v>
      </c>
      <c r="M13" s="8"/>
      <c r="N13" s="8"/>
      <c r="O13" s="8" t="s">
        <v>22</v>
      </c>
      <c r="P13" s="8" t="s">
        <v>23</v>
      </c>
      <c r="Q13" s="9" t="s">
        <v>20</v>
      </c>
      <c r="R13" s="10" t="s">
        <v>21</v>
      </c>
      <c r="T13" s="7"/>
      <c r="U13" s="8"/>
      <c r="V13" s="8"/>
      <c r="W13" s="8"/>
      <c r="X13" s="13"/>
    </row>
    <row r="14" spans="2:24" x14ac:dyDescent="0.25">
      <c r="B14" s="7"/>
      <c r="C14" s="3">
        <v>42</v>
      </c>
      <c r="D14" s="3">
        <v>1</v>
      </c>
      <c r="E14" s="3">
        <v>2</v>
      </c>
      <c r="F14" s="3">
        <v>15665.952148</v>
      </c>
      <c r="G14" s="8">
        <f t="shared" si="0"/>
        <v>2</v>
      </c>
      <c r="H14" s="13"/>
      <c r="J14" s="7" t="s">
        <v>12</v>
      </c>
      <c r="K14" s="8"/>
      <c r="L14" s="8">
        <v>10</v>
      </c>
      <c r="M14" s="8"/>
      <c r="N14" s="8"/>
      <c r="O14" s="8">
        <f>SUM(O17:O22)</f>
        <v>950.35811764000005</v>
      </c>
      <c r="P14" s="8">
        <f>SUM(P17:P22)</f>
        <v>7707233.4731156779</v>
      </c>
      <c r="Q14" s="20">
        <f>O14</f>
        <v>950.35811764000005</v>
      </c>
      <c r="R14" s="21">
        <f>SQRT((P14-O14^2)*(L15/(L15-1)))</f>
        <v>2634.9404441535594</v>
      </c>
      <c r="T14" s="7"/>
      <c r="U14" s="8"/>
      <c r="V14" s="8"/>
      <c r="W14" s="8"/>
      <c r="X14" s="13"/>
    </row>
    <row r="15" spans="2:24" x14ac:dyDescent="0.25">
      <c r="B15" s="7"/>
      <c r="C15" s="3">
        <v>42</v>
      </c>
      <c r="D15" s="3">
        <v>1</v>
      </c>
      <c r="E15" s="3">
        <v>5</v>
      </c>
      <c r="F15" s="3">
        <v>23843.419922000001</v>
      </c>
      <c r="G15" s="8">
        <f t="shared" si="0"/>
        <v>2</v>
      </c>
      <c r="H15" s="13"/>
      <c r="J15" s="7" t="s">
        <v>28</v>
      </c>
      <c r="K15" s="8"/>
      <c r="L15" s="8">
        <f>L13*L14</f>
        <v>50</v>
      </c>
      <c r="M15" s="8"/>
      <c r="N15" s="8"/>
      <c r="O15" s="8"/>
      <c r="P15" s="8"/>
      <c r="Q15" s="8"/>
      <c r="R15" s="13"/>
      <c r="T15" s="7"/>
      <c r="U15" s="8"/>
      <c r="V15" s="8"/>
      <c r="W15" s="8"/>
      <c r="X15" s="13"/>
    </row>
    <row r="16" spans="2:24" x14ac:dyDescent="0.25">
      <c r="B16" s="7"/>
      <c r="C16" s="8"/>
      <c r="D16" s="8"/>
      <c r="E16" s="8"/>
      <c r="F16" s="8"/>
      <c r="G16" s="8"/>
      <c r="H16" s="13"/>
      <c r="J16" s="14" t="s">
        <v>14</v>
      </c>
      <c r="K16" s="15" t="s">
        <v>2</v>
      </c>
      <c r="L16" s="15" t="s">
        <v>3</v>
      </c>
      <c r="M16" s="8" t="s">
        <v>16</v>
      </c>
      <c r="N16" s="15" t="s">
        <v>27</v>
      </c>
      <c r="O16" s="8" t="s">
        <v>15</v>
      </c>
      <c r="P16" s="8" t="s">
        <v>18</v>
      </c>
      <c r="Q16" s="8"/>
      <c r="R16" s="13"/>
      <c r="T16" s="7"/>
      <c r="U16" s="8"/>
      <c r="V16" s="8"/>
      <c r="W16" s="8"/>
      <c r="X16" s="13"/>
    </row>
    <row r="17" spans="2:24" x14ac:dyDescent="0.25">
      <c r="B17" s="7"/>
      <c r="C17" s="8"/>
      <c r="D17" s="8"/>
      <c r="E17" s="8"/>
      <c r="F17" s="8"/>
      <c r="G17" s="8"/>
      <c r="H17" s="13"/>
      <c r="J17" s="7">
        <v>1</v>
      </c>
      <c r="K17" s="8">
        <v>1</v>
      </c>
      <c r="L17" s="8">
        <v>2</v>
      </c>
      <c r="M17" s="16">
        <v>6907.7835079999995</v>
      </c>
      <c r="N17" s="8">
        <f>VLOOKUP(J17,$C$26:$D$36,2,FALSE)/$L$13</f>
        <v>0.04</v>
      </c>
      <c r="O17" s="8">
        <f>N17*M17</f>
        <v>276.31134032</v>
      </c>
      <c r="P17" s="8">
        <f>N17*M17^2</f>
        <v>1908698.9197358713</v>
      </c>
      <c r="Q17" s="8"/>
      <c r="R17" s="13"/>
      <c r="T17" s="7"/>
      <c r="U17" s="8"/>
      <c r="V17" s="8"/>
      <c r="W17" s="8"/>
      <c r="X17" s="13"/>
    </row>
    <row r="18" spans="2:24" x14ac:dyDescent="0.25">
      <c r="B18" s="7"/>
      <c r="C18" s="2" t="s">
        <v>5</v>
      </c>
      <c r="D18" s="8"/>
      <c r="E18" s="2" t="s">
        <v>12</v>
      </c>
      <c r="F18" s="2">
        <v>10</v>
      </c>
      <c r="H18" s="13"/>
      <c r="J18" s="7">
        <v>1</v>
      </c>
      <c r="K18" s="8">
        <v>1</v>
      </c>
      <c r="L18" s="8">
        <v>3</v>
      </c>
      <c r="M18" s="16">
        <v>7204.4360349999997</v>
      </c>
      <c r="N18" s="8">
        <f t="shared" ref="N18:N22" si="4">VLOOKUP(J18,$C$26:$D$36,2,FALSE)/$L$13</f>
        <v>0.04</v>
      </c>
      <c r="O18" s="8">
        <f t="shared" ref="O18:O22" si="5">N18*M18</f>
        <v>288.17744140000002</v>
      </c>
      <c r="P18" s="8">
        <f t="shared" ref="P18:P22" si="6">N18*M18^2</f>
        <v>2076155.9432962609</v>
      </c>
      <c r="Q18" s="8"/>
      <c r="R18" s="13"/>
      <c r="T18" s="7"/>
      <c r="U18" s="8"/>
      <c r="V18" s="8"/>
      <c r="W18" s="8"/>
      <c r="X18" s="13"/>
    </row>
    <row r="19" spans="2:24" x14ac:dyDescent="0.25">
      <c r="B19" s="7"/>
      <c r="C19" s="3" t="s">
        <v>0</v>
      </c>
      <c r="D19" s="3" t="s">
        <v>1</v>
      </c>
      <c r="E19" s="3" t="s">
        <v>8</v>
      </c>
      <c r="F19" s="3" t="s">
        <v>9</v>
      </c>
      <c r="G19" s="3" t="s">
        <v>10</v>
      </c>
      <c r="H19" s="13"/>
      <c r="J19" s="7">
        <v>1</v>
      </c>
      <c r="K19" s="8">
        <v>1</v>
      </c>
      <c r="L19" s="8">
        <v>4</v>
      </c>
      <c r="M19" s="16">
        <v>9646.7333980000003</v>
      </c>
      <c r="N19" s="8">
        <f t="shared" si="4"/>
        <v>0.04</v>
      </c>
      <c r="O19" s="8">
        <f t="shared" si="5"/>
        <v>385.86933592000003</v>
      </c>
      <c r="P19" s="8">
        <f t="shared" si="6"/>
        <v>3722378.6100835456</v>
      </c>
      <c r="Q19" s="8"/>
      <c r="R19" s="13"/>
      <c r="T19" s="7"/>
      <c r="U19" s="8"/>
      <c r="V19" s="8"/>
      <c r="W19" s="8"/>
      <c r="X19" s="13"/>
    </row>
    <row r="20" spans="2:24" x14ac:dyDescent="0.25">
      <c r="B20" s="7"/>
      <c r="C20" s="3">
        <v>26</v>
      </c>
      <c r="D20" s="3">
        <v>1</v>
      </c>
      <c r="E20" s="3">
        <v>1</v>
      </c>
      <c r="F20" s="3">
        <v>1</v>
      </c>
      <c r="G20" s="3">
        <v>1</v>
      </c>
      <c r="H20" s="13"/>
      <c r="J20" s="7">
        <v>2</v>
      </c>
      <c r="K20" s="8">
        <v>1</v>
      </c>
      <c r="L20" s="8">
        <v>1</v>
      </c>
      <c r="M20" s="16">
        <v>21298.771484000001</v>
      </c>
      <c r="N20" s="8">
        <f t="shared" si="4"/>
        <v>0</v>
      </c>
      <c r="O20" s="8">
        <f t="shared" si="5"/>
        <v>0</v>
      </c>
      <c r="P20" s="8">
        <f t="shared" si="6"/>
        <v>0</v>
      </c>
      <c r="Q20" s="8"/>
      <c r="R20" s="13"/>
      <c r="T20" s="7"/>
      <c r="U20" s="8"/>
      <c r="V20" s="8"/>
      <c r="W20" s="8"/>
      <c r="X20" s="13"/>
    </row>
    <row r="21" spans="2:24" x14ac:dyDescent="0.25">
      <c r="B21" s="7"/>
      <c r="C21" s="3">
        <v>2100210</v>
      </c>
      <c r="D21" s="3">
        <v>1</v>
      </c>
      <c r="E21" s="3">
        <v>1</v>
      </c>
      <c r="F21" s="3">
        <v>1</v>
      </c>
      <c r="G21" s="3">
        <v>1</v>
      </c>
      <c r="H21" s="13"/>
      <c r="J21" s="7">
        <v>2</v>
      </c>
      <c r="K21" s="8">
        <v>1</v>
      </c>
      <c r="L21" s="8">
        <v>2</v>
      </c>
      <c r="M21" s="16">
        <v>15665.952148</v>
      </c>
      <c r="N21" s="8">
        <f t="shared" si="4"/>
        <v>0</v>
      </c>
      <c r="O21" s="8">
        <f t="shared" si="5"/>
        <v>0</v>
      </c>
      <c r="P21" s="8">
        <f t="shared" si="6"/>
        <v>0</v>
      </c>
      <c r="Q21" s="8"/>
      <c r="R21" s="13"/>
      <c r="T21" s="7"/>
      <c r="U21" s="8"/>
      <c r="V21" s="8"/>
      <c r="W21" s="8"/>
      <c r="X21" s="13"/>
    </row>
    <row r="22" spans="2:24" x14ac:dyDescent="0.25">
      <c r="B22" s="7"/>
      <c r="C22" s="3">
        <v>42</v>
      </c>
      <c r="D22" s="3">
        <v>2</v>
      </c>
      <c r="E22" s="3">
        <v>2</v>
      </c>
      <c r="F22" s="3">
        <v>1</v>
      </c>
      <c r="G22" s="3">
        <v>1</v>
      </c>
      <c r="H22" s="13"/>
      <c r="J22" s="17">
        <v>2</v>
      </c>
      <c r="K22" s="18">
        <v>1</v>
      </c>
      <c r="L22" s="18">
        <v>5</v>
      </c>
      <c r="M22" s="22">
        <v>23843.419922000001</v>
      </c>
      <c r="N22" s="18">
        <f t="shared" si="4"/>
        <v>0</v>
      </c>
      <c r="O22" s="18">
        <f t="shared" si="5"/>
        <v>0</v>
      </c>
      <c r="P22" s="18">
        <f t="shared" si="6"/>
        <v>0</v>
      </c>
      <c r="Q22" s="18"/>
      <c r="R22" s="19"/>
      <c r="T22" s="17"/>
      <c r="U22" s="18"/>
      <c r="V22" s="18"/>
      <c r="W22" s="18"/>
      <c r="X22" s="19"/>
    </row>
    <row r="23" spans="2:24" x14ac:dyDescent="0.25">
      <c r="B23" s="7"/>
      <c r="C23" s="3">
        <v>2100295</v>
      </c>
      <c r="D23" s="3">
        <v>2</v>
      </c>
      <c r="E23" s="3">
        <v>2</v>
      </c>
      <c r="F23" s="3">
        <v>1</v>
      </c>
      <c r="G23" s="3">
        <v>1</v>
      </c>
      <c r="H23" s="13"/>
    </row>
    <row r="24" spans="2:24" x14ac:dyDescent="0.25">
      <c r="B24" s="7"/>
      <c r="C24" s="8"/>
      <c r="D24" s="8"/>
      <c r="E24" s="8"/>
      <c r="F24" s="8"/>
      <c r="G24" s="8"/>
      <c r="H24" s="13"/>
    </row>
    <row r="25" spans="2:24" x14ac:dyDescent="0.25">
      <c r="B25" s="7"/>
      <c r="C25" s="2" t="s">
        <v>6</v>
      </c>
      <c r="D25" s="2" t="s">
        <v>26</v>
      </c>
      <c r="E25" s="8"/>
      <c r="F25" s="8"/>
      <c r="G25" s="8"/>
      <c r="H25" s="13"/>
    </row>
    <row r="26" spans="2:24" x14ac:dyDescent="0.25">
      <c r="B26" s="7"/>
      <c r="C26" s="3" t="s">
        <v>1</v>
      </c>
      <c r="D26" s="3" t="s">
        <v>7</v>
      </c>
      <c r="E26" s="8"/>
      <c r="F26" s="8"/>
      <c r="G26" s="8"/>
      <c r="H26" s="13"/>
    </row>
    <row r="27" spans="2:24" x14ac:dyDescent="0.25">
      <c r="B27" s="7"/>
      <c r="C27" s="3">
        <v>1</v>
      </c>
      <c r="D27" s="3">
        <v>0.2</v>
      </c>
      <c r="E27" s="8"/>
      <c r="F27" s="8"/>
      <c r="G27" s="8"/>
      <c r="H27" s="13"/>
    </row>
    <row r="28" spans="2:24" x14ac:dyDescent="0.25">
      <c r="B28" s="7"/>
      <c r="C28" s="3">
        <v>2</v>
      </c>
      <c r="D28" s="3">
        <v>0</v>
      </c>
      <c r="E28" s="8"/>
      <c r="F28" s="8"/>
      <c r="G28" s="8"/>
      <c r="H28" s="13"/>
    </row>
    <row r="29" spans="2:24" x14ac:dyDescent="0.25">
      <c r="B29" s="7"/>
      <c r="C29" s="3">
        <v>3</v>
      </c>
      <c r="D29" s="3">
        <v>0</v>
      </c>
      <c r="E29" s="8"/>
      <c r="F29" s="8"/>
      <c r="G29" s="8"/>
      <c r="H29" s="13"/>
    </row>
    <row r="30" spans="2:24" x14ac:dyDescent="0.25">
      <c r="B30" s="7"/>
      <c r="C30" s="3">
        <v>4</v>
      </c>
      <c r="D30" s="3">
        <v>0</v>
      </c>
      <c r="E30" s="8"/>
      <c r="F30" s="8"/>
      <c r="G30" s="8"/>
      <c r="H30" s="13"/>
    </row>
    <row r="31" spans="2:24" x14ac:dyDescent="0.25">
      <c r="B31" s="7"/>
      <c r="C31" s="3">
        <v>5</v>
      </c>
      <c r="D31" s="3">
        <v>0</v>
      </c>
      <c r="E31" s="8"/>
      <c r="F31" s="8"/>
      <c r="G31" s="8"/>
      <c r="H31" s="13"/>
    </row>
    <row r="32" spans="2:24" x14ac:dyDescent="0.25">
      <c r="B32" s="7"/>
      <c r="C32" s="3">
        <v>6</v>
      </c>
      <c r="D32" s="3">
        <v>0</v>
      </c>
      <c r="E32" s="8"/>
      <c r="F32" s="8"/>
      <c r="G32" s="8"/>
      <c r="H32" s="13"/>
    </row>
    <row r="33" spans="2:8" x14ac:dyDescent="0.25">
      <c r="B33" s="7"/>
      <c r="C33" s="3">
        <v>7</v>
      </c>
      <c r="D33" s="3">
        <v>0</v>
      </c>
      <c r="E33" s="8"/>
      <c r="F33" s="8"/>
      <c r="G33" s="8"/>
      <c r="H33" s="13"/>
    </row>
    <row r="34" spans="2:8" x14ac:dyDescent="0.25">
      <c r="B34" s="7"/>
      <c r="C34" s="3">
        <v>8</v>
      </c>
      <c r="D34" s="3">
        <v>0</v>
      </c>
      <c r="E34" s="8"/>
      <c r="F34" s="8"/>
      <c r="G34" s="8"/>
      <c r="H34" s="13"/>
    </row>
    <row r="35" spans="2:8" x14ac:dyDescent="0.25">
      <c r="B35" s="7"/>
      <c r="C35" s="3">
        <v>9</v>
      </c>
      <c r="D35" s="3">
        <v>0</v>
      </c>
      <c r="E35" s="8"/>
      <c r="F35" s="8"/>
      <c r="G35" s="8"/>
      <c r="H35" s="13"/>
    </row>
    <row r="36" spans="2:8" x14ac:dyDescent="0.25">
      <c r="B36" s="7"/>
      <c r="C36" s="3">
        <v>10</v>
      </c>
      <c r="D36" s="3">
        <v>0</v>
      </c>
      <c r="E36" s="8"/>
      <c r="F36" s="8"/>
      <c r="G36" s="8"/>
      <c r="H36" s="13"/>
    </row>
    <row r="37" spans="2:8" x14ac:dyDescent="0.25">
      <c r="B37" s="17"/>
      <c r="C37" s="18"/>
      <c r="D37" s="18"/>
      <c r="E37" s="18"/>
      <c r="F37" s="18"/>
      <c r="G37" s="18"/>
      <c r="H37" s="19"/>
    </row>
  </sheetData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weighted AAL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cp:lastPrinted>2020-02-11T15:56:05Z</cp:lastPrinted>
  <dcterms:created xsi:type="dcterms:W3CDTF">2020-02-11T15:19:31Z</dcterms:created>
  <dcterms:modified xsi:type="dcterms:W3CDTF">2020-02-11T16:56:40Z</dcterms:modified>
</cp:coreProperties>
</file>