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xr:revisionPtr revIDLastSave="0" documentId="12_ncr:500000_{4163ED01-A627-4BC4-9485-9F3F4B5C4221}" xr6:coauthVersionLast="31" xr6:coauthVersionMax="31" xr10:uidLastSave="{00000000-0000-0000-0000-000000000000}"/>
  <bookViews>
    <workbookView xWindow="-12" yWindow="-12" windowWidth="18972" windowHeight="5916" activeTab="2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files'!$V$4:$Y$85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K70" i="5" l="1"/>
  <c r="E31" i="5" l="1"/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L87" i="5" s="1"/>
  <c r="L132" i="5" s="1"/>
  <c r="L134" i="5" s="1"/>
  <c r="L136" i="5" s="1"/>
  <c r="Q86" i="5"/>
  <c r="R86" i="5"/>
  <c r="M86" i="5"/>
  <c r="K86" i="5"/>
  <c r="F86" i="5"/>
  <c r="F87" i="5" s="1"/>
  <c r="H86" i="5"/>
  <c r="G86" i="5"/>
  <c r="E86" i="5"/>
  <c r="E87" i="5" s="1"/>
  <c r="Q73" i="5"/>
  <c r="R73" i="5"/>
  <c r="M87" i="5" l="1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5" i="5"/>
  <c r="F147" i="5" s="1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/>
  <c r="L108" i="5" s="1"/>
  <c r="L110" i="5" s="1"/>
  <c r="M93" i="5" l="1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I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23" i="5" l="1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R126" i="5"/>
  <c r="Q126" i="5"/>
  <c r="R100" i="5"/>
  <c r="Q100" i="5"/>
  <c r="L139" i="5"/>
  <c r="H139" i="5"/>
  <c r="N139" i="5"/>
  <c r="M139" i="5"/>
  <c r="E139" i="5"/>
  <c r="G139" i="5"/>
  <c r="M100" i="5"/>
  <c r="L100" i="5"/>
  <c r="E100" i="5"/>
  <c r="G100" i="5"/>
  <c r="N126" i="5"/>
  <c r="F126" i="5"/>
  <c r="K126" i="5"/>
  <c r="L126" i="5"/>
  <c r="H126" i="5"/>
  <c r="M126" i="5"/>
  <c r="G126" i="5"/>
  <c r="E126" i="5"/>
  <c r="F100" i="5" l="1"/>
  <c r="I100" i="5" s="1"/>
  <c r="H100" i="5"/>
  <c r="N100" i="5"/>
  <c r="S139" i="5"/>
  <c r="S100" i="5"/>
  <c r="S113" i="5"/>
  <c r="S152" i="5"/>
  <c r="S126" i="5"/>
  <c r="I113" i="5"/>
  <c r="I152" i="5"/>
  <c r="O113" i="5"/>
  <c r="O152" i="5"/>
  <c r="H153" i="5"/>
  <c r="R153" i="5"/>
  <c r="O139" i="5"/>
  <c r="Q153" i="5"/>
  <c r="I139" i="5"/>
  <c r="G153" i="5"/>
  <c r="L153" i="5"/>
  <c r="K153" i="5"/>
  <c r="O100" i="5"/>
  <c r="N153" i="5"/>
  <c r="I126" i="5"/>
  <c r="E153" i="5"/>
  <c r="O126" i="5"/>
  <c r="M153" i="5"/>
  <c r="F153" i="5" l="1"/>
  <c r="I153" i="5" s="1"/>
  <c r="S153" i="5"/>
  <c r="O153" i="5"/>
  <c r="U153" i="5" l="1"/>
</calcChain>
</file>

<file path=xl/sharedStrings.xml><?xml version="1.0" encoding="utf-8"?>
<sst xmlns="http://schemas.openxmlformats.org/spreadsheetml/2006/main" count="478" uniqueCount="143">
  <si>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</si>
  <si>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</si>
  <si>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</si>
  <si>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</si>
  <si>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</si>
  <si>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</si>
  <si>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</si>
  <si>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</si>
  <si>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</si>
  <si>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</si>
  <si>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</si>
  <si>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</si>
  <si>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</si>
  <si>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</si>
  <si>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</si>
  <si>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</si>
  <si>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</si>
  <si>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</si>
  <si>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</si>
  <si>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</si>
  <si>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</si>
  <si>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</si>
  <si>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</si>
  <si>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</si>
  <si>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</si>
  <si>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</si>
  <si>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</si>
  <si>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</si>
  <si>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</si>
  <si>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</si>
  <si>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</si>
  <si>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</si>
  <si>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</si>
  <si>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</si>
  <si>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</si>
  <si>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</si>
  <si>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</si>
  <si>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</si>
  <si>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</si>
  <si>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</si>
  <si>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</si>
  <si>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</si>
  <si>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</si>
  <si>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</si>
  <si>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</si>
  <si>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</si>
  <si>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</si>
  <si>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</si>
  <si>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</si>
  <si>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</si>
  <si>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</si>
  <si>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</si>
  <si>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</si>
  <si>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</si>
  <si>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</si>
  <si>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</si>
  <si>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</si>
  <si>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</si>
  <si>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</si>
  <si>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</si>
  <si>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</si>
  <si>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</si>
  <si>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</si>
  <si>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</si>
  <si>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</si>
  <si>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</si>
  <si>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</si>
  <si>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</si>
  <si>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</si>
  <si>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</si>
  <si>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</si>
  <si>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</si>
  <si>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</si>
  <si>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</si>
  <si>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</si>
  <si>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</si>
  <si>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</si>
  <si>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</si>
  <si>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</si>
  <si>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</si>
  <si>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</si>
  <si>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</si>
  <si>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</si>
  <si>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</si>
  <si>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</si>
  <si>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</si>
  <si>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</si>
  <si>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</si>
  <si>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</si>
  <si>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</si>
  <si>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</si>
  <si>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</si>
  <si>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</si>
  <si>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</si>
  <si>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</si>
  <si>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</si>
  <si>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</si>
  <si>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</si>
  <si>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</si>
  <si>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</si>
  <si>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</si>
  <si>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</si>
  <si>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</si>
  <si>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</si>
  <si>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</si>
  <si>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</si>
  <si>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</si>
  <si>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</si>
  <si>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</si>
  <si>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</si>
  <si>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</si>
  <si>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</si>
  <si>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</si>
  <si>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</si>
  <si>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</si>
  <si>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</si>
  <si>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</si>
  <si>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</si>
  <si>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</si>
  <si>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</si>
  <si>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</si>
  <si>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</si>
  <si>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</si>
  <si>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</si>
  <si>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</si>
  <si>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</si>
  <si>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</si>
  <si>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</si>
  <si>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allocrule_id</t>
  </si>
  <si>
    <t>deductible</t>
  </si>
  <si>
    <t>limits</t>
  </si>
  <si>
    <t>share_prop_of_lim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</si>
  <si>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</si>
  <si>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</si>
  <si>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</si>
  <si>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</si>
  <si>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</si>
  <si>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</si>
  <si>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currency_id</t>
  </si>
  <si>
    <t>deductible_prop_of_loss</t>
  </si>
  <si>
    <t>Reinsurance Inuring level 4 - Per Risk XS</t>
  </si>
  <si>
    <t>Sample financial terms. In summary: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</si>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</sst>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2" sqref="C22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141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142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zoomScale="90" zoomScaleNormal="90" workbookViewId="0">
      <selection activeCell="F36" sqref="F36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tabSelected="1" zoomScale="76" zoomScaleNormal="76" workbookViewId="0">
      <pane xSplit="4" ySplit="7" topLeftCell="F59" activePane="bottomRight" state="frozen"/>
      <selection pane="topRight" activeCell="E1" sqref="E1"/>
      <selection pane="bottomLeft" activeCell="A5" sqref="A5"/>
      <selection pane="bottomRight" activeCell="H103" sqref="H103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7" t="s">
        <v>46</v>
      </c>
      <c r="B8" s="118"/>
      <c r="C8" s="119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20"/>
      <c r="B9" s="121"/>
      <c r="C9" s="122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20"/>
      <c r="B10" s="121"/>
      <c r="C10" s="122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23"/>
      <c r="B11" s="124"/>
      <c r="C11" s="125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6" t="s">
        <v>47</v>
      </c>
      <c r="B13" s="116" t="s">
        <v>48</v>
      </c>
      <c r="C13" s="116"/>
      <c r="D13" s="34" t="s">
        <v>49</v>
      </c>
      <c r="E13" s="91">
        <v>0.5</v>
      </c>
      <c r="F13" s="55">
        <f>$E$13</f>
        <v>0.5</v>
      </c>
      <c r="G13" s="55">
        <f t="shared" ref="F13:H15" si="6">$E$13</f>
        <v>0.5</v>
      </c>
      <c r="H13" s="55">
        <f t="shared" si="6"/>
        <v>0.5</v>
      </c>
      <c r="K13" s="91">
        <v>0.5</v>
      </c>
      <c r="L13" s="55">
        <f>$K$13</f>
        <v>0.5</v>
      </c>
      <c r="M13" s="55">
        <f t="shared" ref="M13:N13" si="7">$K$13</f>
        <v>0.5</v>
      </c>
      <c r="N13" s="55">
        <f t="shared" si="7"/>
        <v>0.5</v>
      </c>
      <c r="Q13" s="91">
        <v>0.5</v>
      </c>
      <c r="R13" s="55">
        <f>$Q$13</f>
        <v>0.5</v>
      </c>
    </row>
    <row r="14" spans="1:21" ht="15" customHeight="1" x14ac:dyDescent="0.3">
      <c r="A14" s="116"/>
      <c r="B14" s="116"/>
      <c r="C14" s="116"/>
      <c r="D14" s="34" t="s">
        <v>50</v>
      </c>
      <c r="E14" s="55">
        <f>$E$13</f>
        <v>0.5</v>
      </c>
      <c r="F14" s="55">
        <f t="shared" si="6"/>
        <v>0.5</v>
      </c>
      <c r="G14" s="55">
        <f t="shared" si="6"/>
        <v>0.5</v>
      </c>
      <c r="H14" s="55">
        <f t="shared" si="6"/>
        <v>0.5</v>
      </c>
      <c r="I14" s="40"/>
      <c r="J14" s="10"/>
      <c r="K14" s="55">
        <f t="shared" ref="K14:N14" si="8">$K$13</f>
        <v>0.5</v>
      </c>
      <c r="L14" s="55">
        <f t="shared" si="8"/>
        <v>0.5</v>
      </c>
      <c r="M14" s="55">
        <f t="shared" si="8"/>
        <v>0.5</v>
      </c>
      <c r="N14" s="55">
        <f t="shared" si="8"/>
        <v>0.5</v>
      </c>
      <c r="O14" s="40"/>
      <c r="P14" s="10"/>
      <c r="Q14" s="55">
        <f>$Q$13</f>
        <v>0.5</v>
      </c>
      <c r="R14" s="55">
        <f>$Q$13</f>
        <v>0.5</v>
      </c>
      <c r="S14" s="40"/>
      <c r="T14" s="10"/>
      <c r="U14" s="40"/>
    </row>
    <row r="15" spans="1:21" ht="15" customHeight="1" x14ac:dyDescent="0.3">
      <c r="A15" s="116"/>
      <c r="B15" s="116"/>
      <c r="C15" s="116"/>
      <c r="D15" s="34" t="s">
        <v>51</v>
      </c>
      <c r="E15" s="55">
        <f>$E$13</f>
        <v>0.5</v>
      </c>
      <c r="F15" s="55">
        <f t="shared" si="6"/>
        <v>0.5</v>
      </c>
      <c r="G15" s="55">
        <f t="shared" si="6"/>
        <v>0.5</v>
      </c>
      <c r="H15" s="55">
        <f t="shared" si="6"/>
        <v>0.5</v>
      </c>
      <c r="I15" s="40"/>
      <c r="J15" s="10"/>
      <c r="K15" s="55">
        <f>$K$13</f>
        <v>0.5</v>
      </c>
      <c r="L15" s="55">
        <f t="shared" ref="L15:N15" si="9">$K$13</f>
        <v>0.5</v>
      </c>
      <c r="M15" s="55">
        <f t="shared" si="9"/>
        <v>0.5</v>
      </c>
      <c r="N15" s="55">
        <f t="shared" si="9"/>
        <v>0.5</v>
      </c>
      <c r="O15" s="40"/>
      <c r="P15" s="10"/>
      <c r="Q15" s="55">
        <f>$Q$13</f>
        <v>0.5</v>
      </c>
      <c r="R15" s="55">
        <f>$Q$13</f>
        <v>0.5</v>
      </c>
      <c r="S15" s="40"/>
      <c r="T15" s="10"/>
      <c r="U15" s="40"/>
    </row>
    <row r="16" spans="1:21" ht="15" customHeight="1" x14ac:dyDescent="0.3">
      <c r="A16" s="116"/>
      <c r="B16" s="117" t="s">
        <v>52</v>
      </c>
      <c r="C16" s="119"/>
      <c r="D16" s="33" t="s">
        <v>38</v>
      </c>
      <c r="E16" s="39">
        <f t="shared" ref="E16:H18" si="10">E8*E13</f>
        <v>387500000</v>
      </c>
      <c r="F16" s="39">
        <f t="shared" si="10"/>
        <v>235000000</v>
      </c>
      <c r="G16" s="39">
        <f t="shared" si="10"/>
        <v>135000000</v>
      </c>
      <c r="H16" s="39">
        <f t="shared" si="10"/>
        <v>42500000</v>
      </c>
      <c r="I16" s="40">
        <f>SUM(E16:H16)</f>
        <v>800000000</v>
      </c>
      <c r="J16" s="10"/>
      <c r="K16" s="39">
        <f t="shared" ref="K16:N18" si="11">K8*K13</f>
        <v>35000000</v>
      </c>
      <c r="L16" s="39">
        <f t="shared" si="11"/>
        <v>10500000</v>
      </c>
      <c r="M16" s="39">
        <f t="shared" si="11"/>
        <v>278788</v>
      </c>
      <c r="N16" s="39">
        <f t="shared" si="11"/>
        <v>7500000</v>
      </c>
      <c r="O16" s="40">
        <f>SUM(K16:N16)</f>
        <v>53278788</v>
      </c>
      <c r="P16" s="10"/>
      <c r="Q16" s="39">
        <f t="shared" ref="Q16:R18" si="12">Q8*Q13</f>
        <v>30000000</v>
      </c>
      <c r="R16" s="39">
        <f t="shared" si="12"/>
        <v>10000000</v>
      </c>
      <c r="S16" s="40">
        <f>SUM(Q16:R16)</f>
        <v>40000000</v>
      </c>
      <c r="T16" s="10"/>
      <c r="U16" s="40">
        <f t="shared" ref="U16:U19" si="13">I16+O16+S16</f>
        <v>893278788</v>
      </c>
    </row>
    <row r="17" spans="1:21" ht="15" customHeight="1" x14ac:dyDescent="0.3">
      <c r="A17" s="116"/>
      <c r="B17" s="120"/>
      <c r="C17" s="122"/>
      <c r="D17" s="33" t="s">
        <v>39</v>
      </c>
      <c r="E17" s="39">
        <f t="shared" si="10"/>
        <v>62500000</v>
      </c>
      <c r="F17" s="39">
        <f t="shared" si="10"/>
        <v>65000000</v>
      </c>
      <c r="G17" s="39">
        <f t="shared" si="10"/>
        <v>30000000</v>
      </c>
      <c r="H17" s="39">
        <f t="shared" si="10"/>
        <v>5000000</v>
      </c>
      <c r="I17" s="40">
        <f t="shared" si="0"/>
        <v>162500000</v>
      </c>
      <c r="J17" s="10"/>
      <c r="K17" s="39">
        <f t="shared" si="11"/>
        <v>15000000</v>
      </c>
      <c r="L17" s="39">
        <f t="shared" si="11"/>
        <v>4500000</v>
      </c>
      <c r="M17" s="39">
        <f t="shared" si="11"/>
        <v>100000</v>
      </c>
      <c r="N17" s="39">
        <f t="shared" si="11"/>
        <v>3000000</v>
      </c>
      <c r="O17" s="40">
        <f t="shared" ref="O17:O19" si="14">SUM(K17:N17)</f>
        <v>22600000</v>
      </c>
      <c r="P17" s="10"/>
      <c r="Q17" s="39">
        <f t="shared" si="12"/>
        <v>7500000</v>
      </c>
      <c r="R17" s="39">
        <f t="shared" si="12"/>
        <v>5000000</v>
      </c>
      <c r="S17" s="40">
        <f>SUM(Q17:R17)</f>
        <v>12500000</v>
      </c>
      <c r="T17" s="10"/>
      <c r="U17" s="40">
        <f t="shared" si="13"/>
        <v>197600000</v>
      </c>
    </row>
    <row r="18" spans="1:21" x14ac:dyDescent="0.3">
      <c r="A18" s="116"/>
      <c r="B18" s="120"/>
      <c r="C18" s="122"/>
      <c r="D18" s="33" t="s">
        <v>40</v>
      </c>
      <c r="E18" s="39">
        <f t="shared" si="10"/>
        <v>1250000</v>
      </c>
      <c r="F18" s="39">
        <f t="shared" si="10"/>
        <v>500000</v>
      </c>
      <c r="G18" s="39">
        <f t="shared" si="10"/>
        <v>250000</v>
      </c>
      <c r="H18" s="39">
        <f t="shared" si="10"/>
        <v>500000</v>
      </c>
      <c r="I18" s="40">
        <f t="shared" si="0"/>
        <v>2500000</v>
      </c>
      <c r="J18" s="10"/>
      <c r="K18" s="39">
        <f t="shared" si="11"/>
        <v>3000000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3000000</v>
      </c>
      <c r="P18" s="10"/>
      <c r="Q18" s="39">
        <f t="shared" si="12"/>
        <v>2500000</v>
      </c>
      <c r="R18" s="39">
        <f t="shared" si="12"/>
        <v>1000000</v>
      </c>
      <c r="S18" s="40">
        <f>SUM(Q18:R18)</f>
        <v>3500000</v>
      </c>
      <c r="T18" s="10"/>
      <c r="U18" s="40">
        <f t="shared" si="13"/>
        <v>9000000</v>
      </c>
    </row>
    <row r="19" spans="1:21" x14ac:dyDescent="0.3">
      <c r="A19" s="116"/>
      <c r="B19" s="123"/>
      <c r="C19" s="125"/>
      <c r="D19" s="35" t="s">
        <v>47</v>
      </c>
      <c r="E19" s="40">
        <f>SUM(E16:E18)</f>
        <v>451250000</v>
      </c>
      <c r="F19" s="40">
        <f>SUM(F16:F18)</f>
        <v>300500000</v>
      </c>
      <c r="G19" s="40">
        <f>SUM(G16:G18)</f>
        <v>165250000</v>
      </c>
      <c r="H19" s="40">
        <f>SUM(H16:H18)</f>
        <v>48000000</v>
      </c>
      <c r="I19" s="40">
        <f t="shared" si="0"/>
        <v>965000000</v>
      </c>
      <c r="J19" s="10"/>
      <c r="K19" s="40">
        <f>SUM(K16:K18)</f>
        <v>53000000</v>
      </c>
      <c r="L19" s="40">
        <f>SUM(L16:L18)</f>
        <v>15000000</v>
      </c>
      <c r="M19" s="40">
        <f>SUM(M16:M18)</f>
        <v>378788</v>
      </c>
      <c r="N19" s="40">
        <f>SUM(N16:N18)</f>
        <v>10500000</v>
      </c>
      <c r="O19" s="40">
        <f t="shared" si="14"/>
        <v>78878788</v>
      </c>
      <c r="P19" s="10"/>
      <c r="Q19" s="40">
        <f>SUM(Q16:Q18)</f>
        <v>40000000</v>
      </c>
      <c r="R19" s="40">
        <f>SUM(R16:R18)</f>
        <v>16000000</v>
      </c>
      <c r="S19" s="40">
        <f>SUM(Q19:R19)</f>
        <v>56000000</v>
      </c>
      <c r="T19" s="10"/>
      <c r="U19" s="40">
        <f t="shared" si="13"/>
        <v>1099878788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6" t="s">
        <v>45</v>
      </c>
      <c r="B22" s="116" t="s">
        <v>54</v>
      </c>
      <c r="C22" s="113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6"/>
      <c r="B23" s="116"/>
      <c r="C23" s="113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6"/>
      <c r="B24" s="116"/>
      <c r="C24" s="113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6"/>
      <c r="B25" s="116"/>
      <c r="C25" s="113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451240000</v>
      </c>
      <c r="F25" s="41">
        <f t="shared" ref="F25:H25" si="15">IF(F$23="Site",MAX(0,F$19-F$24*IF(F$22="$",1,IF(F$22="%TIV",F$11,F$19))),MAX(0,SUM(F$16:F$17)-F$24*IF(F$22="$",1,IF(F$22="%TIV",SUM(F$8:F$9),SUM(F$16:F$17))))+F$18)</f>
        <v>300490000</v>
      </c>
      <c r="G25" s="41">
        <f t="shared" si="15"/>
        <v>165240000</v>
      </c>
      <c r="H25" s="41">
        <f t="shared" si="15"/>
        <v>47990000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51940000</v>
      </c>
      <c r="L25" s="41">
        <f t="shared" ref="L25:N25" si="16">IF(L$23="Site",MAX(0,L$19-L$24*IF(L$22="$",1,IF(L$22="%TIV",L$11,L$19))),MAX(0,SUM(L$16:L$17)-L$24*IF(L$22="$",1,IF(L$22="%TIV",SUM(L$8:L$9),SUM(L$16:L$17))))+L$18)</f>
        <v>13500000</v>
      </c>
      <c r="M25" s="41">
        <f t="shared" si="16"/>
        <v>371212.24</v>
      </c>
      <c r="N25" s="41">
        <f t="shared" si="16"/>
        <v>9500000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39600000</v>
      </c>
      <c r="R25" s="41">
        <f t="shared" si="17"/>
        <v>15840000</v>
      </c>
      <c r="S25" s="10"/>
      <c r="T25" s="10"/>
      <c r="U25" s="10"/>
    </row>
    <row r="26" spans="1:21" ht="15" customHeight="1" x14ac:dyDescent="0.3">
      <c r="A26" s="116"/>
      <c r="B26" s="116"/>
      <c r="C26" s="113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6"/>
      <c r="B27" s="116"/>
      <c r="C27" s="113"/>
      <c r="D27" s="36" t="s">
        <v>58</v>
      </c>
      <c r="E27" s="41">
        <f>MIN(IF(E$26="None",10^18,E$26),E$25)</f>
        <v>451240000</v>
      </c>
      <c r="F27" s="41">
        <f t="shared" ref="F27:H27" si="18">MIN(IF(F$26="None",10^18,F$26),F$25)</f>
        <v>300490000</v>
      </c>
      <c r="G27" s="41">
        <f t="shared" si="18"/>
        <v>165240000</v>
      </c>
      <c r="H27" s="41">
        <f t="shared" si="18"/>
        <v>47990000</v>
      </c>
      <c r="I27" s="42">
        <f t="shared" ref="I27" si="19">SUM(E27:H27)</f>
        <v>964960000</v>
      </c>
      <c r="J27" s="10"/>
      <c r="K27" s="41">
        <f>MIN(IF(K$26="None",10^18,K$26),K$25)</f>
        <v>51940000</v>
      </c>
      <c r="L27" s="41">
        <f t="shared" ref="L27:N27" si="20">MIN(IF(L$26="None",10^18,L$26),L$25)</f>
        <v>13500000</v>
      </c>
      <c r="M27" s="41">
        <f t="shared" si="20"/>
        <v>371212.24</v>
      </c>
      <c r="N27" s="41">
        <f t="shared" si="20"/>
        <v>9500000</v>
      </c>
      <c r="O27" s="42">
        <f t="shared" ref="O27" si="21">SUM(K27:N27)</f>
        <v>75311212.24000001</v>
      </c>
      <c r="P27" s="10"/>
      <c r="Q27" s="41">
        <f t="shared" ref="Q27:R27" si="22">MIN(IF(Q$26="None",10^18,Q$26),Q$25)</f>
        <v>39600000</v>
      </c>
      <c r="R27" s="41">
        <f t="shared" si="22"/>
        <v>15840000</v>
      </c>
      <c r="S27" s="42">
        <f>SUM(Q27:R27)</f>
        <v>55440000</v>
      </c>
      <c r="T27" s="10"/>
      <c r="U27" s="42"/>
    </row>
    <row r="28" spans="1:21" ht="15" customHeight="1" x14ac:dyDescent="0.3">
      <c r="A28" s="116"/>
      <c r="B28" s="116" t="s">
        <v>55</v>
      </c>
      <c r="C28" s="113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6"/>
      <c r="B29" s="116"/>
      <c r="C29" s="113"/>
      <c r="D29" s="36" t="s">
        <v>59</v>
      </c>
      <c r="E29" s="50">
        <f>IF($I29=0,0,E27/$I27*$I29)</f>
        <v>210431520.47753274</v>
      </c>
      <c r="F29" s="50">
        <f t="shared" ref="F29:H29" si="23">IF($I29=0,0,F27/$I27*$I29)</f>
        <v>140130678.99187529</v>
      </c>
      <c r="G29" s="50">
        <f t="shared" si="23"/>
        <v>77058116.398607194</v>
      </c>
      <c r="H29" s="50">
        <f t="shared" si="23"/>
        <v>22379684.131984744</v>
      </c>
      <c r="I29" s="42">
        <f>MIN(I$27,IF(I$28="None",10^18,I$28))</f>
        <v>450000000</v>
      </c>
      <c r="J29" s="10"/>
      <c r="K29" s="50">
        <f>IF($O29=0,0,K27/$O27*$O29)</f>
        <v>51940000</v>
      </c>
      <c r="L29" s="50">
        <f t="shared" ref="L29:N29" si="24">IF($O29=0,0,L27/$O27*$O29)</f>
        <v>13500000</v>
      </c>
      <c r="M29" s="50">
        <f t="shared" si="24"/>
        <v>371212.24</v>
      </c>
      <c r="N29" s="50">
        <f t="shared" si="24"/>
        <v>9500000</v>
      </c>
      <c r="O29" s="42">
        <f>MIN(O$27,IF(O$28="None",10^18,O$28))</f>
        <v>75311212.24000001</v>
      </c>
      <c r="P29" s="10"/>
      <c r="Q29" s="50">
        <f t="shared" ref="Q29:R29" si="25">IF($O29=0,0,Q27/$O27*$O29)</f>
        <v>39599999.999999993</v>
      </c>
      <c r="R29" s="50">
        <f t="shared" si="25"/>
        <v>15840000</v>
      </c>
      <c r="S29" s="42">
        <f>MIN(S$27,IF(S$28="None",10^18,S$28))</f>
        <v>55440000</v>
      </c>
      <c r="T29" s="10"/>
      <c r="U29" s="10"/>
    </row>
    <row r="30" spans="1:21" x14ac:dyDescent="0.3">
      <c r="A30" s="116"/>
      <c r="B30" s="116"/>
      <c r="C30" s="113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6"/>
      <c r="B31" s="116"/>
      <c r="C31" s="113"/>
      <c r="D31" s="35" t="s">
        <v>60</v>
      </c>
      <c r="E31" s="40">
        <f>E$29*$I$30</f>
        <v>32733792.074282873</v>
      </c>
      <c r="F31" s="40">
        <f t="shared" ref="F31:H31" si="26">F$29*$I$30</f>
        <v>21798105.62095838</v>
      </c>
      <c r="G31" s="40">
        <f t="shared" si="26"/>
        <v>11986818.106450008</v>
      </c>
      <c r="H31" s="40">
        <f t="shared" si="26"/>
        <v>3481284.1983087379</v>
      </c>
      <c r="I31" s="40">
        <f>MIN(I$27,IF(I$28="None",10^18,I$28))*I$30</f>
        <v>70000000</v>
      </c>
      <c r="J31" s="10"/>
      <c r="K31" s="40">
        <f>K$29*$O$30</f>
        <v>51940000</v>
      </c>
      <c r="L31" s="40">
        <f t="shared" ref="L31:N31" si="27">L$29*$O$30</f>
        <v>13500000</v>
      </c>
      <c r="M31" s="40">
        <f t="shared" si="27"/>
        <v>371212.24</v>
      </c>
      <c r="N31" s="40">
        <f t="shared" si="27"/>
        <v>9500000</v>
      </c>
      <c r="O31" s="40">
        <f>MIN(O$27,IF(O$28="None",10^18,O$28))*O$30</f>
        <v>75311212.24000001</v>
      </c>
      <c r="P31" s="10"/>
      <c r="Q31" s="40">
        <f t="shared" ref="Q31:R31" si="28">Q$29*$O$30</f>
        <v>39599999.999999993</v>
      </c>
      <c r="R31" s="40">
        <f t="shared" si="28"/>
        <v>15840000</v>
      </c>
      <c r="S31" s="40">
        <f>MIN(S$27,IF(S$28="None",10^18,S$28))*S$30</f>
        <v>55440000</v>
      </c>
      <c r="T31" s="10"/>
      <c r="U31" s="40">
        <f t="shared" ref="U31" si="29">I31+O31+S31</f>
        <v>200751212.24000001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14" t="s">
        <v>69</v>
      </c>
      <c r="B34" s="116" t="s">
        <v>70</v>
      </c>
      <c r="C34" s="113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15"/>
      <c r="B35" s="116"/>
      <c r="C35" s="113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15"/>
      <c r="B36" s="116"/>
      <c r="C36" s="113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15"/>
      <c r="B37" s="116"/>
      <c r="C37" s="113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15"/>
      <c r="B38" s="116"/>
      <c r="C38" s="113"/>
      <c r="D38" s="48" t="s">
        <v>61</v>
      </c>
      <c r="E38" s="43">
        <f>MAX(0,E$31-E37)</f>
        <v>12733792.074282873</v>
      </c>
      <c r="F38" s="43">
        <f t="shared" ref="F38:H38" si="30">MAX(0,F$31-F37)</f>
        <v>1798105.6209583804</v>
      </c>
      <c r="G38" s="43">
        <f t="shared" si="30"/>
        <v>0</v>
      </c>
      <c r="H38" s="43">
        <f t="shared" si="30"/>
        <v>3481284.1983087379</v>
      </c>
      <c r="I38" s="10"/>
      <c r="J38" s="10"/>
      <c r="K38" s="43">
        <f>MAX(0,K$31-K37)</f>
        <v>0</v>
      </c>
      <c r="L38" s="43">
        <f t="shared" ref="L38" si="31">MAX(0,L$31-L37)</f>
        <v>13500000</v>
      </c>
      <c r="M38" s="43">
        <f t="shared" ref="M38" si="32">MAX(0,M$31-M37)</f>
        <v>0</v>
      </c>
      <c r="N38" s="43">
        <f t="shared" ref="N38" si="33">MAX(0,N$31-N37)</f>
        <v>0</v>
      </c>
      <c r="O38" s="10"/>
      <c r="P38" s="10"/>
      <c r="Q38" s="43">
        <f t="shared" ref="Q38" si="34">MAX(0,Q$31-Q37)</f>
        <v>39599999.999999993</v>
      </c>
      <c r="R38" s="43">
        <f t="shared" ref="R38" si="35">MAX(0,R$31-R37)</f>
        <v>15840000</v>
      </c>
      <c r="S38" s="10"/>
      <c r="T38" s="10"/>
      <c r="U38" s="10"/>
    </row>
    <row r="39" spans="1:21" x14ac:dyDescent="0.3">
      <c r="A39" s="115"/>
      <c r="B39" s="116"/>
      <c r="C39" s="113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15"/>
      <c r="B40" s="116"/>
      <c r="C40" s="113"/>
      <c r="D40" s="48" t="s">
        <v>62</v>
      </c>
      <c r="E40" s="43">
        <f>IF(E39="Unlimited",E38,MIN(E39,E38))</f>
        <v>12733792.074282873</v>
      </c>
      <c r="F40" s="43">
        <f t="shared" ref="F40:H40" si="36">IF(F39="Unlimited",F38,MIN(F39,F38))</f>
        <v>1798105.6209583804</v>
      </c>
      <c r="G40" s="43">
        <f t="shared" si="36"/>
        <v>0</v>
      </c>
      <c r="H40" s="43">
        <f t="shared" si="36"/>
        <v>3481284.1983087379</v>
      </c>
      <c r="I40" s="10"/>
      <c r="J40" s="10"/>
      <c r="K40" s="43">
        <f>IF(K39="Unlimited",K38,MIN(K39,K38))</f>
        <v>0</v>
      </c>
      <c r="L40" s="43">
        <f t="shared" ref="L40" si="37">IF(L39="Unlimited",L38,MIN(L39,L38))</f>
        <v>13500000</v>
      </c>
      <c r="M40" s="43">
        <f t="shared" ref="M40" si="38">IF(M39="Unlimited",M38,MIN(M39,M38))</f>
        <v>0</v>
      </c>
      <c r="N40" s="43">
        <f t="shared" ref="N40" si="39">IF(N39="Unlimited",N38,MIN(N39,N38))</f>
        <v>0</v>
      </c>
      <c r="O40" s="10"/>
      <c r="P40" s="10"/>
      <c r="Q40" s="43">
        <f t="shared" ref="Q40" si="40">IF(Q39="Unlimited",Q38,MIN(Q39,Q38))</f>
        <v>39599999.999999993</v>
      </c>
      <c r="R40" s="43">
        <f t="shared" ref="R40" si="41">IF(R39="Unlimited",R38,MIN(R39,R38))</f>
        <v>15840000</v>
      </c>
      <c r="S40" s="10"/>
      <c r="T40" s="10"/>
      <c r="U40" s="10"/>
    </row>
    <row r="41" spans="1:21" x14ac:dyDescent="0.3">
      <c r="A41" s="115"/>
      <c r="B41" s="116"/>
      <c r="C41" s="113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15"/>
      <c r="B42" s="116"/>
      <c r="C42" s="113"/>
      <c r="D42" s="48" t="s">
        <v>63</v>
      </c>
      <c r="E42" s="43">
        <f>E40*E41</f>
        <v>12733792.074282873</v>
      </c>
      <c r="F42" s="43">
        <f t="shared" ref="F42:H42" si="42">F40*F41</f>
        <v>1798105.6209583804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0</v>
      </c>
      <c r="L42" s="43">
        <f t="shared" ref="L42" si="43">L40*L41</f>
        <v>0</v>
      </c>
      <c r="M42" s="43">
        <f t="shared" ref="M42" si="44">M40*M41</f>
        <v>0</v>
      </c>
      <c r="N42" s="43">
        <f t="shared" ref="N42" si="45">N40*N41</f>
        <v>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15"/>
      <c r="B43" s="116"/>
      <c r="C43" s="113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15"/>
      <c r="B44" s="116"/>
      <c r="C44" s="113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15"/>
      <c r="B45" s="116"/>
      <c r="C45" s="113"/>
      <c r="D45" s="49" t="s">
        <v>64</v>
      </c>
      <c r="E45" s="41">
        <f>MIN(E42,IF(OR(E44="Unlimited",E44=""),10^18,E44))</f>
        <v>12733792.074282873</v>
      </c>
      <c r="F45" s="41">
        <f t="shared" ref="F45:H45" si="48">MIN(F42,IF(OR(F44="Unlimited",F44=""),10^18,F44))</f>
        <v>1798105.6209583804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14531897.695241254</v>
      </c>
      <c r="J45" s="10"/>
      <c r="K45" s="41">
        <f>MIN(K42,IF(OR(K44="Unlimited",K44=""),10^18,K44))</f>
        <v>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0</v>
      </c>
      <c r="N45" s="41">
        <f t="shared" ref="N45" si="52">MIN(N42,IF(OR(N44="Unlimited",N44=""),10^18,N44))</f>
        <v>0</v>
      </c>
      <c r="O45" s="42">
        <f t="shared" ref="O45:O46" si="53">SUM(K45:N45)</f>
        <v>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14531897.695241254</v>
      </c>
    </row>
    <row r="46" spans="1:21" x14ac:dyDescent="0.3">
      <c r="A46" s="115"/>
      <c r="B46" s="116"/>
      <c r="C46" s="113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11986818.106450008</v>
      </c>
      <c r="H46" s="41">
        <f>H31-H45</f>
        <v>3481284.1983087379</v>
      </c>
      <c r="I46" s="42">
        <f t="shared" si="49"/>
        <v>55468102.304758742</v>
      </c>
      <c r="J46" s="10"/>
      <c r="K46" s="41">
        <f>K31-K45</f>
        <v>51940000</v>
      </c>
      <c r="L46" s="41">
        <f>L31-L45</f>
        <v>13500000</v>
      </c>
      <c r="M46" s="41">
        <f>M31-M45</f>
        <v>371212.24</v>
      </c>
      <c r="N46" s="41">
        <f>N31-N45</f>
        <v>9500000</v>
      </c>
      <c r="O46" s="42">
        <f t="shared" si="53"/>
        <v>75311212.24000001</v>
      </c>
      <c r="P46" s="10"/>
      <c r="Q46" s="41">
        <f>Q31-Q45</f>
        <v>39599999.999999993</v>
      </c>
      <c r="R46" s="41">
        <f>R31-R45</f>
        <v>15840000</v>
      </c>
      <c r="S46" s="42">
        <f>SUM(Q46:R46)</f>
        <v>55439999.999999993</v>
      </c>
      <c r="T46" s="10"/>
      <c r="U46" s="42">
        <f t="shared" si="56"/>
        <v>186219314.54475874</v>
      </c>
    </row>
    <row r="47" spans="1:21" ht="15" customHeight="1" x14ac:dyDescent="0.3">
      <c r="A47" s="115"/>
      <c r="B47" s="116" t="s">
        <v>71</v>
      </c>
      <c r="C47" s="113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15"/>
      <c r="B48" s="116"/>
      <c r="C48" s="113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15"/>
      <c r="B49" s="116"/>
      <c r="C49" s="113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15"/>
      <c r="B50" s="116"/>
      <c r="C50" s="113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15"/>
      <c r="B51" s="116"/>
      <c r="C51" s="113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15"/>
      <c r="B52" s="116"/>
      <c r="C52" s="113"/>
      <c r="D52" s="48" t="s">
        <v>61</v>
      </c>
      <c r="E52" s="10"/>
      <c r="F52" s="10"/>
      <c r="G52" s="10"/>
      <c r="H52" s="10"/>
      <c r="I52" s="43">
        <f>MAX(0,I$46-I51)</f>
        <v>35468102.304758742</v>
      </c>
      <c r="J52" s="10"/>
      <c r="K52" s="10"/>
      <c r="L52" s="10"/>
      <c r="M52" s="10"/>
      <c r="N52" s="10"/>
      <c r="O52" s="43">
        <f>MAX(0,O$46-O51)</f>
        <v>75311212.24000001</v>
      </c>
      <c r="P52" s="10"/>
      <c r="Q52" s="10"/>
      <c r="R52" s="10"/>
      <c r="S52" s="43">
        <f>MAX(0,S$46-S51)</f>
        <v>55439999.999999993</v>
      </c>
      <c r="T52" s="10"/>
      <c r="U52" s="10"/>
    </row>
    <row r="53" spans="1:21" x14ac:dyDescent="0.3">
      <c r="A53" s="115"/>
      <c r="B53" s="116"/>
      <c r="C53" s="113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15"/>
      <c r="B54" s="116"/>
      <c r="C54" s="113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35468102.304758742</v>
      </c>
      <c r="J54" s="10"/>
      <c r="K54" s="10"/>
      <c r="L54" s="10"/>
      <c r="M54" s="10"/>
      <c r="N54" s="10"/>
      <c r="O54" s="43">
        <f t="shared" ref="O54" si="58">IF(O53="Unlimited",O52,MIN(O53,O52))</f>
        <v>75311212.24000001</v>
      </c>
      <c r="P54" s="10"/>
      <c r="Q54" s="10"/>
      <c r="R54" s="10"/>
      <c r="S54" s="43">
        <f t="shared" ref="S54" si="59">IF(S53="Unlimited",S52,MIN(S53,S52))</f>
        <v>55439999.999999993</v>
      </c>
      <c r="T54" s="10"/>
      <c r="U54" s="10"/>
    </row>
    <row r="55" spans="1:21" x14ac:dyDescent="0.3">
      <c r="A55" s="115"/>
      <c r="B55" s="116"/>
      <c r="C55" s="113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15"/>
      <c r="B56" s="116"/>
      <c r="C56" s="113"/>
      <c r="D56" s="48" t="s">
        <v>63</v>
      </c>
      <c r="E56" s="10"/>
      <c r="F56" s="10"/>
      <c r="G56" s="10"/>
      <c r="H56" s="10"/>
      <c r="I56" s="43">
        <f t="shared" ref="I56" si="60">I54*I55</f>
        <v>35468102.304758742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15"/>
      <c r="B57" s="116"/>
      <c r="C57" s="113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15"/>
      <c r="B58" s="116"/>
      <c r="C58" s="113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15"/>
      <c r="B59" s="116"/>
      <c r="C59" s="113"/>
      <c r="D59" s="49" t="s">
        <v>64</v>
      </c>
      <c r="E59" s="51">
        <f>IF($I59=0,0,E46/$I46*$I59)</f>
        <v>12788648.189147025</v>
      </c>
      <c r="F59" s="51">
        <f t="shared" ref="F59:H59" si="63">IF($I59=0,0,F46/$I46*$I59)</f>
        <v>12788648.189147025</v>
      </c>
      <c r="G59" s="51">
        <f t="shared" si="63"/>
        <v>7664759.9835343342</v>
      </c>
      <c r="H59" s="51">
        <f t="shared" si="63"/>
        <v>2226045.9429303599</v>
      </c>
      <c r="I59" s="42">
        <f>MIN(I56,IF(OR(I58="Unlimited",I58=""),10^18,I58))</f>
        <v>35468102.304758742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35468102.304758742</v>
      </c>
    </row>
    <row r="60" spans="1:21" x14ac:dyDescent="0.3">
      <c r="A60" s="115"/>
      <c r="B60" s="116"/>
      <c r="C60" s="113"/>
      <c r="D60" s="36" t="s">
        <v>66</v>
      </c>
      <c r="E60" s="43">
        <f>E46-E59</f>
        <v>7211351.8108529747</v>
      </c>
      <c r="F60" s="43">
        <f t="shared" ref="F60:H60" si="65">F46-F59</f>
        <v>7211351.8108529747</v>
      </c>
      <c r="G60" s="43">
        <f t="shared" si="65"/>
        <v>4322058.122915674</v>
      </c>
      <c r="H60" s="43">
        <f t="shared" si="65"/>
        <v>1255238.2553783781</v>
      </c>
      <c r="I60" s="42">
        <f>I46-I59</f>
        <v>20000000</v>
      </c>
      <c r="J60" s="10"/>
      <c r="K60" s="43">
        <f>K46-K59</f>
        <v>51940000</v>
      </c>
      <c r="L60" s="43">
        <f t="shared" ref="L60:N60" si="66">L46-L59</f>
        <v>13500000</v>
      </c>
      <c r="M60" s="43">
        <f t="shared" si="66"/>
        <v>371212.24</v>
      </c>
      <c r="N60" s="43">
        <f t="shared" si="66"/>
        <v>9500000</v>
      </c>
      <c r="O60" s="42">
        <f>O46-O59</f>
        <v>75311212.24000001</v>
      </c>
      <c r="P60" s="10"/>
      <c r="Q60" s="43">
        <f t="shared" ref="Q60:R60" si="67">Q46-Q59</f>
        <v>39599999.999999993</v>
      </c>
      <c r="R60" s="43">
        <f t="shared" si="67"/>
        <v>15840000</v>
      </c>
      <c r="S60" s="42">
        <f>S46-S59</f>
        <v>55439999.999999993</v>
      </c>
      <c r="T60" s="10"/>
      <c r="U60" s="42">
        <f t="shared" si="64"/>
        <v>150751212.24000001</v>
      </c>
    </row>
    <row r="61" spans="1:21" ht="15" customHeight="1" x14ac:dyDescent="0.3">
      <c r="A61" s="114" t="s">
        <v>69</v>
      </c>
      <c r="B61" s="116" t="s">
        <v>72</v>
      </c>
      <c r="C61" s="111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15"/>
      <c r="B62" s="116"/>
      <c r="C62" s="112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15"/>
      <c r="B63" s="116"/>
      <c r="C63" s="112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15"/>
      <c r="B64" s="116"/>
      <c r="C64" s="112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15"/>
      <c r="B65" s="116"/>
      <c r="C65" s="112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15"/>
      <c r="B66" s="116"/>
      <c r="C66" s="112"/>
      <c r="D66" s="48" t="s">
        <v>61</v>
      </c>
      <c r="E66" s="43">
        <f>MAX(0,E$60-E65)</f>
        <v>7211351.8108529747</v>
      </c>
      <c r="F66" s="43">
        <f t="shared" ref="F66" si="68">MAX(0,F$60-F65)</f>
        <v>7211351.8108529747</v>
      </c>
      <c r="G66" s="43">
        <f t="shared" ref="G66" si="69">MAX(0,G$60-G65)</f>
        <v>4322058.122915674</v>
      </c>
      <c r="H66" s="43">
        <f t="shared" ref="H66" si="70">MAX(0,H$60-H65)</f>
        <v>1255238.2553783781</v>
      </c>
      <c r="I66" s="10"/>
      <c r="J66" s="10"/>
      <c r="K66" s="43">
        <f>MAX(0,K$60-K65)</f>
        <v>51940000</v>
      </c>
      <c r="L66" s="43">
        <f t="shared" ref="L66:N66" si="71">MAX(0,L$60-L65)</f>
        <v>13500000</v>
      </c>
      <c r="M66" s="43">
        <f t="shared" si="71"/>
        <v>371212.24</v>
      </c>
      <c r="N66" s="43">
        <f t="shared" si="71"/>
        <v>9500000</v>
      </c>
      <c r="O66" s="10"/>
      <c r="P66" s="10"/>
      <c r="Q66" s="43">
        <f t="shared" ref="Q66" si="72">MAX(0,Q$60-Q65)</f>
        <v>39599999.999999993</v>
      </c>
      <c r="R66" s="43">
        <f t="shared" ref="R66" si="73">MAX(0,R$60-R65)</f>
        <v>15840000</v>
      </c>
      <c r="S66" s="10"/>
      <c r="T66" s="10"/>
      <c r="U66" s="10"/>
    </row>
    <row r="67" spans="1:21" x14ac:dyDescent="0.3">
      <c r="A67" s="115"/>
      <c r="B67" s="116"/>
      <c r="C67" s="112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15"/>
      <c r="B68" s="116"/>
      <c r="C68" s="112"/>
      <c r="D68" s="48" t="s">
        <v>62</v>
      </c>
      <c r="E68" s="43">
        <f t="shared" ref="E68" si="74">IF(E67="Unlimited",E66,MIN(E67,E66))</f>
        <v>7211351.8108529747</v>
      </c>
      <c r="F68" s="43">
        <f t="shared" ref="F68" si="75">IF(F67="Unlimited",F66,MIN(F67,F66))</f>
        <v>7211351.8108529747</v>
      </c>
      <c r="G68" s="43">
        <f t="shared" ref="G68" si="76">IF(G67="Unlimited",G66,MIN(G67,G66))</f>
        <v>4322058.122915674</v>
      </c>
      <c r="H68" s="43">
        <f t="shared" ref="H68" si="77">IF(H67="Unlimited",H66,MIN(H67,H66))</f>
        <v>1255238.2553783781</v>
      </c>
      <c r="I68" s="10"/>
      <c r="J68" s="10"/>
      <c r="K68" s="43">
        <f t="shared" ref="K68" si="78">IF(K67="Unlimited",K66,MIN(K67,K66))</f>
        <v>51940000</v>
      </c>
      <c r="L68" s="43">
        <f t="shared" ref="L68" si="79">IF(L67="Unlimited",L66,MIN(L67,L66))</f>
        <v>13500000</v>
      </c>
      <c r="M68" s="43">
        <f t="shared" ref="M68" si="80">IF(M67="Unlimited",M66,MIN(M67,M66))</f>
        <v>371212.24</v>
      </c>
      <c r="N68" s="43">
        <f t="shared" ref="N68" si="81">IF(N67="Unlimited",N66,MIN(N67,N66))</f>
        <v>9500000</v>
      </c>
      <c r="O68" s="10"/>
      <c r="P68" s="10"/>
      <c r="Q68" s="43">
        <f t="shared" ref="Q68" si="82">IF(Q67="Unlimited",Q66,MIN(Q67,Q66))</f>
        <v>39599999.999999993</v>
      </c>
      <c r="R68" s="43">
        <f t="shared" ref="R68" si="83">IF(R67="Unlimited",R66,MIN(R67,R66))</f>
        <v>15840000</v>
      </c>
      <c r="S68" s="10"/>
      <c r="T68" s="10"/>
      <c r="U68" s="10"/>
    </row>
    <row r="69" spans="1:21" x14ac:dyDescent="0.3">
      <c r="A69" s="115"/>
      <c r="B69" s="116"/>
      <c r="C69" s="112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15"/>
      <c r="B70" s="116"/>
      <c r="C70" s="112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10388000</v>
      </c>
      <c r="L70" s="43">
        <f>L68*L69</f>
        <v>5400000</v>
      </c>
      <c r="M70" s="43">
        <f t="shared" ref="M70" si="86">M68*M69</f>
        <v>74242.448000000004</v>
      </c>
      <c r="N70" s="43">
        <f t="shared" ref="N70" si="87">N68*N69</f>
        <v>2850000</v>
      </c>
      <c r="O70" s="43">
        <f>SUM(K70:N70)</f>
        <v>18712242.447999999</v>
      </c>
      <c r="P70" s="10"/>
      <c r="Q70" s="43">
        <f t="shared" ref="Q70" si="88">Q68*Q69</f>
        <v>9899999.9999999981</v>
      </c>
      <c r="R70" s="43">
        <f t="shared" ref="R70" si="89">R68*R69</f>
        <v>5940000</v>
      </c>
      <c r="S70" s="43">
        <f>SUM(Q70:R70)</f>
        <v>15839999.999999998</v>
      </c>
      <c r="T70" s="10"/>
      <c r="U70" s="44">
        <f t="shared" ref="U70" si="90">I70+O70+S70</f>
        <v>34552242.447999999</v>
      </c>
    </row>
    <row r="71" spans="1:21" x14ac:dyDescent="0.3">
      <c r="A71" s="115"/>
      <c r="B71" s="116"/>
      <c r="C71" s="112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15"/>
      <c r="B72" s="116"/>
      <c r="C72" s="112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15"/>
      <c r="B73" s="116"/>
      <c r="C73" s="112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10388000</v>
      </c>
      <c r="L73" s="51">
        <f t="shared" si="92"/>
        <v>5400000</v>
      </c>
      <c r="M73" s="51">
        <f t="shared" si="92"/>
        <v>74242.448000000004</v>
      </c>
      <c r="N73" s="51">
        <f>IF($U73=0,0,N70/$U70*$U73)</f>
        <v>2850000</v>
      </c>
      <c r="O73" s="42">
        <f>SUM(K73:N73)</f>
        <v>18712242.447999999</v>
      </c>
      <c r="P73" s="10"/>
      <c r="Q73" s="51">
        <f t="shared" ref="Q73" si="93">IF($U73=0,0,Q70/$U70*$U73)</f>
        <v>9899999.9999999981</v>
      </c>
      <c r="R73" s="51">
        <f>IF($U73=0,0,R70/$U70*$U73)</f>
        <v>5940000</v>
      </c>
      <c r="S73" s="42">
        <f>SUM(Q73:R73)</f>
        <v>15839999.999999998</v>
      </c>
      <c r="T73" s="10"/>
      <c r="U73" s="42">
        <f>MIN(U70,IF(OR(U72="Unlimited",U72=""),10^18,U72))</f>
        <v>34552242.447999999</v>
      </c>
    </row>
    <row r="74" spans="1:21" x14ac:dyDescent="0.3">
      <c r="A74" s="115"/>
      <c r="B74" s="116"/>
      <c r="C74" s="113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15"/>
      <c r="B75" s="116"/>
      <c r="C75" s="113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15"/>
      <c r="B76" s="116"/>
      <c r="C76" s="113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15"/>
      <c r="B77" s="116"/>
      <c r="C77" s="113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15"/>
      <c r="B78" s="116"/>
      <c r="C78" s="113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15"/>
      <c r="B79" s="116"/>
      <c r="C79" s="113"/>
      <c r="D79" s="48" t="s">
        <v>61</v>
      </c>
      <c r="E79" s="43">
        <f>MAX(0,E$60-E78)</f>
        <v>7211351.8108529747</v>
      </c>
      <c r="F79" s="43">
        <f t="shared" ref="F79" si="94">MAX(0,F$60-F78)</f>
        <v>7211351.8108529747</v>
      </c>
      <c r="G79" s="43">
        <f t="shared" ref="G79" si="95">MAX(0,G$60-G78)</f>
        <v>4322058.122915674</v>
      </c>
      <c r="H79" s="43">
        <f t="shared" ref="H79" si="96">MAX(0,H$60-H78)</f>
        <v>1255238.2553783781</v>
      </c>
      <c r="I79" s="10"/>
      <c r="J79" s="10"/>
      <c r="K79" s="43">
        <f>MAX(0,K$60-K78)</f>
        <v>51940000</v>
      </c>
      <c r="L79" s="43">
        <f t="shared" ref="L79" si="97">MAX(0,L$60-L78)</f>
        <v>13500000</v>
      </c>
      <c r="M79" s="43">
        <f t="shared" ref="M79" si="98">MAX(0,M$60-M78)</f>
        <v>371212.24</v>
      </c>
      <c r="N79" s="43">
        <f t="shared" ref="N79" si="99">MAX(0,N$60-N78)</f>
        <v>9500000</v>
      </c>
      <c r="O79" s="10"/>
      <c r="P79" s="10"/>
      <c r="Q79" s="43">
        <f t="shared" ref="Q79" si="100">MAX(0,Q$60-Q78)</f>
        <v>39599999.999999993</v>
      </c>
      <c r="R79" s="43">
        <f t="shared" ref="R79" si="101">MAX(0,R$60-R78)</f>
        <v>15840000</v>
      </c>
      <c r="S79" s="10"/>
      <c r="T79" s="10"/>
      <c r="U79" s="10"/>
    </row>
    <row r="80" spans="1:21" x14ac:dyDescent="0.3">
      <c r="A80" s="115"/>
      <c r="B80" s="116"/>
      <c r="C80" s="113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15"/>
      <c r="B81" s="116"/>
      <c r="C81" s="113"/>
      <c r="D81" s="48" t="s">
        <v>62</v>
      </c>
      <c r="E81" s="43">
        <f t="shared" ref="E81" si="102">IF(E80="Unlimited",E79,MIN(E80,E79))</f>
        <v>7211351.8108529747</v>
      </c>
      <c r="F81" s="43">
        <f t="shared" ref="F81" si="103">IF(F80="Unlimited",F79,MIN(F80,F79))</f>
        <v>7211351.8108529747</v>
      </c>
      <c r="G81" s="43">
        <f t="shared" ref="G81" si="104">IF(G80="Unlimited",G79,MIN(G80,G79))</f>
        <v>4322058.122915674</v>
      </c>
      <c r="H81" s="43">
        <f t="shared" ref="H81" si="105">IF(H80="Unlimited",H79,MIN(H80,H79))</f>
        <v>1255238.2553783781</v>
      </c>
      <c r="I81" s="10"/>
      <c r="J81" s="10"/>
      <c r="K81" s="43">
        <f t="shared" ref="K81" si="106">IF(K80="Unlimited",K79,MIN(K80,K79))</f>
        <v>51940000</v>
      </c>
      <c r="L81" s="43">
        <f t="shared" ref="L81" si="107">IF(L80="Unlimited",L79,MIN(L80,L79))</f>
        <v>13500000</v>
      </c>
      <c r="M81" s="43">
        <f t="shared" ref="M81" si="108">IF(M80="Unlimited",M79,MIN(M80,M79))</f>
        <v>371212.24</v>
      </c>
      <c r="N81" s="43">
        <f t="shared" ref="N81" si="109">IF(N80="Unlimited",N79,MIN(N80,N79))</f>
        <v>9500000</v>
      </c>
      <c r="O81" s="10"/>
      <c r="P81" s="10"/>
      <c r="Q81" s="43">
        <f t="shared" ref="Q81" si="110">IF(Q80="Unlimited",Q79,MIN(Q80,Q79))</f>
        <v>39599999.999999993</v>
      </c>
      <c r="R81" s="43">
        <f t="shared" ref="R81" si="111">IF(R80="Unlimited",R79,MIN(R80,R79))</f>
        <v>15840000</v>
      </c>
      <c r="S81" s="10"/>
      <c r="T81" s="10"/>
      <c r="U81" s="10"/>
    </row>
    <row r="82" spans="1:21" x14ac:dyDescent="0.3">
      <c r="A82" s="115"/>
      <c r="B82" s="116"/>
      <c r="C82" s="113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15"/>
      <c r="B83" s="116"/>
      <c r="C83" s="113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31164000</v>
      </c>
      <c r="L83" s="43">
        <f>L81*L82</f>
        <v>0</v>
      </c>
      <c r="M83" s="43">
        <f t="shared" ref="M83" si="114">M81*M82</f>
        <v>222727.34399999998</v>
      </c>
      <c r="N83" s="43">
        <f t="shared" ref="N83" si="115">N81*N82</f>
        <v>2850000</v>
      </c>
      <c r="O83" s="43">
        <f>SUM(K83:N83)</f>
        <v>34236727.343999997</v>
      </c>
      <c r="P83" s="10"/>
      <c r="Q83" s="43">
        <f t="shared" ref="Q83" si="116">Q81*Q82</f>
        <v>19799999.999999996</v>
      </c>
      <c r="R83" s="43">
        <f t="shared" ref="R83" si="117">R81*R82</f>
        <v>0</v>
      </c>
      <c r="S83" s="43">
        <f>SUM(Q83:R83)</f>
        <v>19799999.999999996</v>
      </c>
      <c r="T83" s="10"/>
      <c r="U83" s="44">
        <f t="shared" ref="U83" si="118">I83+O83+S83</f>
        <v>54036727.343999997</v>
      </c>
    </row>
    <row r="84" spans="1:21" x14ac:dyDescent="0.3">
      <c r="A84" s="115"/>
      <c r="B84" s="116"/>
      <c r="C84" s="113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15"/>
      <c r="B85" s="116"/>
      <c r="C85" s="113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15"/>
      <c r="B86" s="116"/>
      <c r="C86" s="113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31164000.000000004</v>
      </c>
      <c r="L86" s="51">
        <f t="shared" si="120"/>
        <v>0</v>
      </c>
      <c r="M86" s="51">
        <f t="shared" si="120"/>
        <v>222727.34399999998</v>
      </c>
      <c r="N86" s="51">
        <f>IF($U86=0,0,N83/$U83*$U86)</f>
        <v>2850000</v>
      </c>
      <c r="O86" s="42">
        <f>SUM(K86:N86)</f>
        <v>34236727.344000004</v>
      </c>
      <c r="P86" s="10"/>
      <c r="Q86" s="51">
        <f t="shared" ref="Q86" si="121">IF($U86=0,0,Q83/$U83*$U86)</f>
        <v>19799999.999999996</v>
      </c>
      <c r="R86" s="51">
        <f>IF($U86=0,0,R83/$U83*$U86)</f>
        <v>0</v>
      </c>
      <c r="S86" s="42">
        <f>SUM(Q86:R86)</f>
        <v>19799999.999999996</v>
      </c>
      <c r="T86" s="10"/>
      <c r="U86" s="42">
        <f>MIN(U83,IF(OR(U85="Unlimited",U85=""),10^18,U85))</f>
        <v>54036727.343999997</v>
      </c>
    </row>
    <row r="87" spans="1:21" x14ac:dyDescent="0.3">
      <c r="A87" s="115"/>
      <c r="B87" s="116"/>
      <c r="C87" s="113"/>
      <c r="D87" s="36" t="s">
        <v>68</v>
      </c>
      <c r="E87" s="43">
        <f>E60-E73-E86</f>
        <v>7211351.8108529747</v>
      </c>
      <c r="F87" s="43">
        <f t="shared" ref="F87:I87" si="122">F60-F73-F86</f>
        <v>7211351.8108529747</v>
      </c>
      <c r="G87" s="43">
        <f t="shared" si="122"/>
        <v>4322058.122915674</v>
      </c>
      <c r="H87" s="43">
        <f t="shared" si="122"/>
        <v>1255238.2553783781</v>
      </c>
      <c r="I87" s="42">
        <f t="shared" si="122"/>
        <v>20000000</v>
      </c>
      <c r="J87" s="10"/>
      <c r="K87" s="43">
        <f>K60-K73-K86</f>
        <v>10387999.999999996</v>
      </c>
      <c r="L87" s="43">
        <f t="shared" ref="L87" si="123">L60-L73-L86</f>
        <v>8100000</v>
      </c>
      <c r="M87" s="43">
        <f t="shared" ref="M87" si="124">M60-M73-M86</f>
        <v>74242.448000000033</v>
      </c>
      <c r="N87" s="43">
        <f t="shared" ref="N87" si="125">N60-N73-N86</f>
        <v>3800000</v>
      </c>
      <c r="O87" s="42">
        <f t="shared" ref="O87" si="126">O60-O73-O86</f>
        <v>22362242.448000006</v>
      </c>
      <c r="P87" s="10"/>
      <c r="Q87" s="43">
        <f t="shared" ref="Q87" si="127">Q60-Q73-Q86</f>
        <v>9899999.9999999963</v>
      </c>
      <c r="R87" s="43">
        <f t="shared" ref="R87" si="128">R60-R73-R86</f>
        <v>9900000</v>
      </c>
      <c r="S87" s="42">
        <f t="shared" ref="S87" si="129">S60-S73-S86</f>
        <v>19799999.999999996</v>
      </c>
      <c r="T87" s="10"/>
      <c r="U87" s="42">
        <f t="shared" ref="U87" si="130">I87+O87+S87</f>
        <v>62162242.447999999</v>
      </c>
    </row>
    <row r="88" spans="1:21" ht="15" customHeight="1" x14ac:dyDescent="0.3">
      <c r="A88" s="115"/>
      <c r="B88" s="116" t="s">
        <v>75</v>
      </c>
      <c r="C88" s="111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15"/>
      <c r="B89" s="116"/>
      <c r="C89" s="112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15"/>
      <c r="B90" s="116"/>
      <c r="C90" s="112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15"/>
      <c r="B91" s="116"/>
      <c r="C91" s="112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15"/>
      <c r="B92" s="116"/>
      <c r="C92" s="112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15"/>
      <c r="B93" s="116"/>
      <c r="C93" s="112"/>
      <c r="D93" s="48" t="s">
        <v>61</v>
      </c>
      <c r="E93" s="43">
        <f>MAX(0,E$87-E92)</f>
        <v>6211351.8108529747</v>
      </c>
      <c r="F93" s="43">
        <f>MAX(0,F$87-F92)</f>
        <v>6211351.8108529747</v>
      </c>
      <c r="G93" s="43">
        <f>MAX(0,G$87-G92)</f>
        <v>3322058.122915674</v>
      </c>
      <c r="H93" s="43">
        <f>MAX(0,H$87-H92)</f>
        <v>255238.25537837809</v>
      </c>
      <c r="I93" s="10"/>
      <c r="K93" s="43">
        <f>MAX(0,K$87-K92)</f>
        <v>9387999.9999999963</v>
      </c>
      <c r="L93" s="43">
        <f>MAX(0,L$87-L92)</f>
        <v>7100000</v>
      </c>
      <c r="M93" s="43">
        <f>MAX(0,M$87-M92)</f>
        <v>0</v>
      </c>
      <c r="N93" s="43">
        <f>MAX(0,N$87-N92)</f>
        <v>2800000</v>
      </c>
      <c r="O93" s="10"/>
      <c r="Q93" s="43">
        <f>MAX(0,Q$87-Q92)</f>
        <v>8899999.9999999963</v>
      </c>
      <c r="R93" s="43">
        <f>MAX(0,R$87-R92)</f>
        <v>8900000</v>
      </c>
      <c r="S93" s="10"/>
    </row>
    <row r="94" spans="1:21" x14ac:dyDescent="0.3">
      <c r="A94" s="115"/>
      <c r="B94" s="116"/>
      <c r="C94" s="112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15"/>
      <c r="B95" s="116"/>
      <c r="C95" s="112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255238.25537837809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15"/>
      <c r="B96" s="116"/>
      <c r="C96" s="112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15"/>
      <c r="B97" s="116"/>
      <c r="C97" s="112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127619.12768918904</v>
      </c>
      <c r="I97" s="43">
        <f t="shared" ref="I97" si="141">SUM(E97:H97)</f>
        <v>1627619.127689189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4127619.1276891893</v>
      </c>
    </row>
    <row r="98" spans="1:21" x14ac:dyDescent="0.3">
      <c r="A98" s="115"/>
      <c r="B98" s="116"/>
      <c r="C98" s="112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15"/>
      <c r="B99" s="116"/>
      <c r="C99" s="112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15"/>
      <c r="B100" s="116"/>
      <c r="C100" s="112"/>
      <c r="D100" s="49" t="s">
        <v>64</v>
      </c>
      <c r="E100" s="51">
        <f>IF($U100=0,0,E97/$U97*$U100)</f>
        <v>363405.62285352178</v>
      </c>
      <c r="F100" s="51">
        <f>IF($U100=0,0,F97/$U97*$U100)</f>
        <v>363405.62285352178</v>
      </c>
      <c r="G100" s="51">
        <f>IF($U100=0,0,G97/$U97*$U100)</f>
        <v>363405.62285352178</v>
      </c>
      <c r="H100" s="51">
        <f>IF($U100=0,0,H97/$U97*$U100)</f>
        <v>92755.017171825733</v>
      </c>
      <c r="I100" s="42">
        <f>SUM(E100:H100)</f>
        <v>1182971.8857323912</v>
      </c>
      <c r="J100" s="10"/>
      <c r="K100" s="51">
        <f>IF($U100=0,0,K97/$U97*$U100)</f>
        <v>363405.62285352178</v>
      </c>
      <c r="L100" s="51">
        <f>IF($U100=0,0,L97/$U97*$U100)</f>
        <v>363405.62285352178</v>
      </c>
      <c r="M100" s="51">
        <f>IF($U100=0,0,M97/$U97*$U100)</f>
        <v>0</v>
      </c>
      <c r="N100" s="51">
        <f>IF($U100=0,0,N97/$U97*$U100)</f>
        <v>363405.62285352178</v>
      </c>
      <c r="O100" s="42">
        <f>SUM(K100:N100)</f>
        <v>1090216.8685605654</v>
      </c>
      <c r="P100" s="10"/>
      <c r="Q100" s="51">
        <f>IF($U100=0,0,Q97/$U97*$U100)</f>
        <v>363405.62285352178</v>
      </c>
      <c r="R100" s="51">
        <f>IF($U100=0,0,R97/$U97*$U100)</f>
        <v>363405.62285352178</v>
      </c>
      <c r="S100" s="42">
        <f>SUM(Q100:R100)</f>
        <v>726811.24570704356</v>
      </c>
      <c r="T100" s="10"/>
      <c r="U100" s="42">
        <f>MIN(U97,IF(OR(U99="Unlimited",U99=""),10^18,U99))</f>
        <v>3000000</v>
      </c>
    </row>
    <row r="101" spans="1:21" x14ac:dyDescent="0.3">
      <c r="A101" s="115"/>
      <c r="B101" s="116"/>
      <c r="C101" s="111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15"/>
      <c r="B102" s="116"/>
      <c r="C102" s="112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15"/>
      <c r="B103" s="116"/>
      <c r="C103" s="112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15"/>
      <c r="B104" s="116"/>
      <c r="C104" s="112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15"/>
      <c r="B105" s="116"/>
      <c r="C105" s="112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15"/>
      <c r="B106" s="116"/>
      <c r="C106" s="112"/>
      <c r="D106" s="48" t="s">
        <v>61</v>
      </c>
      <c r="E106" s="43">
        <f>MAX(0,E$87-E105)</f>
        <v>5211351.8108529747</v>
      </c>
      <c r="F106" s="43">
        <f>MAX(0,F$87-F105)</f>
        <v>5211351.8108529747</v>
      </c>
      <c r="G106" s="43">
        <f>MAX(0,G$87-G105)</f>
        <v>2322058.122915674</v>
      </c>
      <c r="H106" s="43">
        <f>MAX(0,H$87-H105)</f>
        <v>0</v>
      </c>
      <c r="I106" s="10"/>
      <c r="K106" s="43">
        <f>MAX(0,K$87-K105)</f>
        <v>8387999.9999999963</v>
      </c>
      <c r="L106" s="43">
        <f>MAX(0,L$87-L105)</f>
        <v>6100000</v>
      </c>
      <c r="M106" s="43">
        <f>MAX(0,M$87-M105)</f>
        <v>0</v>
      </c>
      <c r="N106" s="43">
        <f>MAX(0,N$87-N105)</f>
        <v>1800000</v>
      </c>
      <c r="O106" s="10"/>
      <c r="Q106" s="43">
        <f>MAX(0,Q$87-Q105)</f>
        <v>7899999.9999999963</v>
      </c>
      <c r="R106" s="43">
        <f>MAX(0,R$87-R105)</f>
        <v>7900000</v>
      </c>
      <c r="S106" s="10"/>
    </row>
    <row r="107" spans="1:21" x14ac:dyDescent="0.3">
      <c r="A107" s="115"/>
      <c r="B107" s="116"/>
      <c r="C107" s="112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15"/>
      <c r="B108" s="116"/>
      <c r="C108" s="112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2322058.122915674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1800000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15"/>
      <c r="B109" s="116"/>
      <c r="C109" s="112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15"/>
      <c r="B110" s="116"/>
      <c r="C110" s="112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2089852.3106241066</v>
      </c>
      <c r="H110" s="43">
        <f>H108*H109</f>
        <v>0</v>
      </c>
      <c r="I110" s="43">
        <f t="shared" ref="I110" si="154">SUM(E110:H110)</f>
        <v>7489852.3106241068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1620000</v>
      </c>
      <c r="O110" s="43">
        <f t="shared" ref="O110" si="155">SUM(K110:N110)</f>
        <v>7020000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19909852.310624108</v>
      </c>
    </row>
    <row r="111" spans="1:21" x14ac:dyDescent="0.3">
      <c r="A111" s="115"/>
      <c r="B111" s="116"/>
      <c r="C111" s="112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15"/>
      <c r="B112" s="116"/>
      <c r="C112" s="112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15"/>
      <c r="B113" s="116"/>
      <c r="C113" s="112"/>
      <c r="D113" s="49" t="s">
        <v>64</v>
      </c>
      <c r="E113" s="51">
        <f>IF($U113=0,0,E110/$U110*$U113)</f>
        <v>1220501.2684616079</v>
      </c>
      <c r="F113" s="51">
        <f>IF($U113=0,0,F110/$U110*$U113)</f>
        <v>1220501.2684616079</v>
      </c>
      <c r="G113" s="51">
        <f>IF($U113=0,0,G110/$U110*$U113)</f>
        <v>944691.62815338676</v>
      </c>
      <c r="H113" s="51">
        <f>IF($U113=0,0,H110/$U110*$U113)</f>
        <v>0</v>
      </c>
      <c r="I113" s="42">
        <f>SUM(E113:H113)</f>
        <v>3385694.1650766023</v>
      </c>
      <c r="J113" s="10"/>
      <c r="K113" s="51">
        <f>IF($U113=0,0,K110/$U110*$U113)</f>
        <v>1220501.2684616079</v>
      </c>
      <c r="L113" s="51">
        <f>IF($U113=0,0,L110/$U110*$U113)</f>
        <v>1220501.2684616079</v>
      </c>
      <c r="M113" s="51">
        <f>IF($U113=0,0,M110/$U110*$U113)</f>
        <v>0</v>
      </c>
      <c r="N113" s="51">
        <f>IF($U113=0,0,N110/$U110*$U113)</f>
        <v>732300.76107696479</v>
      </c>
      <c r="O113" s="42">
        <f>SUM(K113:N113)</f>
        <v>3173303.2980001806</v>
      </c>
      <c r="P113" s="10"/>
      <c r="Q113" s="51">
        <f>IF($U113=0,0,Q110/$U110*$U113)</f>
        <v>1220501.2684616079</v>
      </c>
      <c r="R113" s="51">
        <f>IF($U113=0,0,R110/$U110*$U113)</f>
        <v>1220501.2684616079</v>
      </c>
      <c r="S113" s="42">
        <f>SUM(Q113:R113)</f>
        <v>2441002.5369232157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14" t="s">
        <v>69</v>
      </c>
      <c r="B114" s="116"/>
      <c r="C114" s="111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15"/>
      <c r="B115" s="116"/>
      <c r="C115" s="112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15"/>
      <c r="B116" s="116"/>
      <c r="C116" s="112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15"/>
      <c r="B117" s="116"/>
      <c r="C117" s="112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15"/>
      <c r="B118" s="116"/>
      <c r="C118" s="112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15"/>
      <c r="B119" s="116"/>
      <c r="C119" s="112"/>
      <c r="D119" s="48" t="s">
        <v>61</v>
      </c>
      <c r="E119" s="43">
        <f>MAX(0,E$87-E118)</f>
        <v>2211351.8108529747</v>
      </c>
      <c r="F119" s="43">
        <f>MAX(0,F$87-F118)</f>
        <v>2211351.8108529747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5387999.9999999963</v>
      </c>
      <c r="L119" s="43">
        <f>MAX(0,L$87-L118)</f>
        <v>3100000</v>
      </c>
      <c r="M119" s="43">
        <f>MAX(0,M$87-M118)</f>
        <v>0</v>
      </c>
      <c r="N119" s="43">
        <f>MAX(0,N$87-N118)</f>
        <v>0</v>
      </c>
      <c r="O119" s="10"/>
      <c r="Q119" s="43">
        <f>MAX(0,Q$87-Q118)</f>
        <v>4899999.9999999963</v>
      </c>
      <c r="R119" s="43">
        <f>MAX(0,R$87-R118)</f>
        <v>4900000</v>
      </c>
      <c r="S119" s="10"/>
    </row>
    <row r="120" spans="1:21" x14ac:dyDescent="0.3">
      <c r="A120" s="115"/>
      <c r="B120" s="116"/>
      <c r="C120" s="112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15"/>
      <c r="B121" s="116"/>
      <c r="C121" s="112"/>
      <c r="D121" s="48" t="s">
        <v>62</v>
      </c>
      <c r="E121" s="43">
        <f t="shared" ref="E121" si="157">IF(E120="Unlimited",E119,MIN(E120,E119))</f>
        <v>2211351.8108529747</v>
      </c>
      <c r="F121" s="43">
        <f t="shared" ref="F121" si="158">IF(F120="Unlimited",F119,MIN(F120,F119))</f>
        <v>2211351.8108529747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3100000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0</v>
      </c>
      <c r="O121" s="10"/>
      <c r="Q121" s="43">
        <f t="shared" ref="Q121" si="165">IF(Q120="Unlimited",Q119,MIN(Q120,Q119))</f>
        <v>4899999.9999999963</v>
      </c>
      <c r="R121" s="43">
        <f t="shared" ref="R121" si="166">IF(R120="Unlimited",R119,MIN(R120,R119))</f>
        <v>4900000</v>
      </c>
      <c r="S121" s="10"/>
    </row>
    <row r="122" spans="1:21" x14ac:dyDescent="0.3">
      <c r="A122" s="115"/>
      <c r="B122" s="116"/>
      <c r="C122" s="112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15"/>
      <c r="B123" s="116"/>
      <c r="C123" s="112"/>
      <c r="D123" s="48" t="s">
        <v>63</v>
      </c>
      <c r="E123" s="43">
        <f>E121*E122</f>
        <v>2211351.8108529747</v>
      </c>
      <c r="F123" s="43">
        <f>F121*F122</f>
        <v>2211351.8108529747</v>
      </c>
      <c r="G123" s="43">
        <f>G121*G122</f>
        <v>0</v>
      </c>
      <c r="H123" s="43">
        <f>H121*H122</f>
        <v>0</v>
      </c>
      <c r="I123" s="43">
        <f t="shared" ref="I123" si="167">SUM(E123:H123)</f>
        <v>4422703.6217059493</v>
      </c>
      <c r="K123" s="43">
        <f>K121*K122</f>
        <v>5000000</v>
      </c>
      <c r="L123" s="43">
        <f>L121*L122</f>
        <v>3100000</v>
      </c>
      <c r="M123" s="43">
        <f>M121*M122</f>
        <v>0</v>
      </c>
      <c r="N123" s="43">
        <f>N121*N122</f>
        <v>0</v>
      </c>
      <c r="O123" s="43">
        <f t="shared" ref="O123" si="168">SUM(K123:N123)</f>
        <v>8100000</v>
      </c>
      <c r="Q123" s="43">
        <f>Q121*Q122</f>
        <v>4899999.9999999963</v>
      </c>
      <c r="R123" s="43">
        <f>R121*R122</f>
        <v>4900000</v>
      </c>
      <c r="S123" s="43">
        <f>SUM(Q123:R123)</f>
        <v>9799999.9999999963</v>
      </c>
      <c r="U123" s="44">
        <f t="shared" ref="U123" si="169">I123+O123+S123</f>
        <v>22322703.621705946</v>
      </c>
    </row>
    <row r="124" spans="1:21" x14ac:dyDescent="0.3">
      <c r="A124" s="115"/>
      <c r="B124" s="116"/>
      <c r="C124" s="112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15"/>
      <c r="B125" s="116"/>
      <c r="C125" s="112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15"/>
      <c r="B126" s="116"/>
      <c r="C126" s="112"/>
      <c r="D126" s="49" t="s">
        <v>64</v>
      </c>
      <c r="E126" s="51">
        <f>IF($U126=0,0,E123/$U123*$U126)</f>
        <v>1485943.5364514184</v>
      </c>
      <c r="F126" s="51">
        <f>IF($U126=0,0,F123/$U123*$U126)</f>
        <v>1485943.5364514184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2971887.0729028368</v>
      </c>
      <c r="J126" s="10"/>
      <c r="K126" s="51">
        <f>IF($U126=0,0,K123/$U123*$U126)</f>
        <v>3359808.0801947392</v>
      </c>
      <c r="L126" s="51">
        <f>IF($U126=0,0,L123/$U123*$U126)</f>
        <v>2083081.0097207383</v>
      </c>
      <c r="M126" s="51">
        <f>IF($U126=0,0,M123/$U123*$U126)</f>
        <v>0</v>
      </c>
      <c r="N126" s="51">
        <f>IF($U126=0,0,N123/$U123*$U126)</f>
        <v>0</v>
      </c>
      <c r="O126" s="42">
        <f>SUM(K126:N126)</f>
        <v>5442889.0899154777</v>
      </c>
      <c r="P126" s="10"/>
      <c r="Q126" s="51">
        <f>IF($U126=0,0,Q123/$U123*$U126)</f>
        <v>3292611.9185908418</v>
      </c>
      <c r="R126" s="51">
        <f>IF($U126=0,0,R123/$U123*$U126)</f>
        <v>3292611.9185908441</v>
      </c>
      <c r="S126" s="42">
        <f>SUM(Q126:R126)</f>
        <v>6585223.8371816855</v>
      </c>
      <c r="T126" s="10"/>
      <c r="U126" s="42">
        <f>MIN(U123,IF(OR(U125="Unlimited",U125=""),10^18,U125))</f>
        <v>15000000</v>
      </c>
    </row>
    <row r="127" spans="1:21" x14ac:dyDescent="0.3">
      <c r="A127" s="115"/>
      <c r="B127" s="116"/>
      <c r="C127" s="111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15"/>
      <c r="B128" s="116"/>
      <c r="C128" s="112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15"/>
      <c r="B129" s="116"/>
      <c r="C129" s="112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15"/>
      <c r="B130" s="116"/>
      <c r="C130" s="112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15"/>
      <c r="B131" s="116"/>
      <c r="C131" s="112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15"/>
      <c r="B132" s="116"/>
      <c r="C132" s="112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387999.99999999627</v>
      </c>
      <c r="L132" s="43">
        <f>MAX(0,L$87-L131)</f>
        <v>0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0</v>
      </c>
      <c r="R132" s="43">
        <f>MAX(0,R$87-R131)</f>
        <v>0</v>
      </c>
      <c r="S132" s="10"/>
    </row>
    <row r="133" spans="1:21" x14ac:dyDescent="0.3">
      <c r="A133" s="115"/>
      <c r="B133" s="116"/>
      <c r="C133" s="112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15"/>
      <c r="B134" s="116"/>
      <c r="C134" s="112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387999.99999999627</v>
      </c>
      <c r="L134" s="43">
        <f t="shared" ref="L134" si="175">IF(L133="Unlimited",L132,MIN(L133,L132))</f>
        <v>0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0</v>
      </c>
      <c r="R134" s="43">
        <f t="shared" ref="R134" si="179">IF(R133="Unlimited",R132,MIN(R133,R132))</f>
        <v>0</v>
      </c>
      <c r="S134" s="10"/>
    </row>
    <row r="135" spans="1:21" x14ac:dyDescent="0.3">
      <c r="A135" s="115"/>
      <c r="B135" s="116"/>
      <c r="C135" s="112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15"/>
      <c r="B136" s="116"/>
      <c r="C136" s="112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387999.99999999627</v>
      </c>
      <c r="L136" s="43">
        <f>L134*L135</f>
        <v>0</v>
      </c>
      <c r="M136" s="43">
        <f>M134*M135</f>
        <v>0</v>
      </c>
      <c r="N136" s="43">
        <f>N134*N135</f>
        <v>0</v>
      </c>
      <c r="O136" s="43">
        <f t="shared" ref="O136" si="181">SUM(K136:N136)</f>
        <v>387999.99999999627</v>
      </c>
      <c r="Q136" s="43">
        <f>Q134*Q135</f>
        <v>0</v>
      </c>
      <c r="R136" s="43">
        <f>R134*R135</f>
        <v>0</v>
      </c>
      <c r="S136" s="43">
        <f>SUM(Q136:R136)</f>
        <v>0</v>
      </c>
      <c r="U136" s="44">
        <f t="shared" ref="U136" si="182">I136+O136+S136</f>
        <v>387999.99999999627</v>
      </c>
    </row>
    <row r="137" spans="1:21" x14ac:dyDescent="0.3">
      <c r="A137" s="115"/>
      <c r="B137" s="116"/>
      <c r="C137" s="112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15"/>
      <c r="B138" s="116"/>
      <c r="C138" s="112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15"/>
      <c r="B139" s="116"/>
      <c r="C139" s="112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387999.99999999627</v>
      </c>
      <c r="L139" s="51">
        <f>IF($U139=0,0,L136/$U136*$U139)</f>
        <v>0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387999.99999999627</v>
      </c>
      <c r="P139" s="10"/>
      <c r="Q139" s="51">
        <f>IF($U139=0,0,Q136/$U136*$U139)</f>
        <v>0</v>
      </c>
      <c r="R139" s="51">
        <f>IF($U139=0,0,R136/$U136*$U139)</f>
        <v>0</v>
      </c>
      <c r="S139" s="42">
        <f>SUM(Q139:R139)</f>
        <v>0</v>
      </c>
      <c r="T139" s="10"/>
      <c r="U139" s="42">
        <f>MIN(U136,IF(OR(U138="Unlimited",U138=""),10^18,U138))</f>
        <v>387999.99999999627</v>
      </c>
    </row>
    <row r="140" spans="1:21" x14ac:dyDescent="0.3">
      <c r="A140" s="115"/>
      <c r="B140" s="116"/>
      <c r="C140" s="113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15"/>
      <c r="B141" s="116"/>
      <c r="C141" s="113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15"/>
      <c r="B142" s="116"/>
      <c r="C142" s="113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15"/>
      <c r="B143" s="116"/>
      <c r="C143" s="113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15"/>
      <c r="B144" s="116"/>
      <c r="C144" s="113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15"/>
      <c r="B145" s="116"/>
      <c r="C145" s="113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0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0</v>
      </c>
      <c r="R145" s="43">
        <f>MAX(0,R$87-R144)</f>
        <v>0</v>
      </c>
      <c r="S145" s="10"/>
    </row>
    <row r="146" spans="1:21" x14ac:dyDescent="0.3">
      <c r="A146" s="115"/>
      <c r="B146" s="116"/>
      <c r="C146" s="113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15"/>
      <c r="B147" s="116"/>
      <c r="C147" s="113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0</v>
      </c>
      <c r="R147" s="43">
        <f t="shared" ref="R147" si="192">IF(R146="Unlimited",R145,MIN(R146,R145))</f>
        <v>0</v>
      </c>
      <c r="S147" s="10"/>
    </row>
    <row r="148" spans="1:21" x14ac:dyDescent="0.3">
      <c r="A148" s="115"/>
      <c r="B148" s="116"/>
      <c r="C148" s="113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15"/>
      <c r="B149" s="116"/>
      <c r="C149" s="113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0</v>
      </c>
      <c r="Q149" s="43">
        <f>Q147*Q148</f>
        <v>0</v>
      </c>
      <c r="R149" s="43">
        <f>R147*R148</f>
        <v>0</v>
      </c>
      <c r="S149" s="43">
        <f>SUM(Q149:R149)</f>
        <v>0</v>
      </c>
      <c r="U149" s="44">
        <f t="shared" ref="U149" si="195">I149+O149+S149</f>
        <v>0</v>
      </c>
    </row>
    <row r="150" spans="1:21" x14ac:dyDescent="0.3">
      <c r="A150" s="115"/>
      <c r="B150" s="116"/>
      <c r="C150" s="113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15"/>
      <c r="B151" s="116"/>
      <c r="C151" s="113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15"/>
      <c r="B152" s="116"/>
      <c r="C152" s="113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0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0</v>
      </c>
      <c r="P152" s="10"/>
      <c r="Q152" s="51">
        <f>IF($U152=0,0,Q149/$U149*$U152)</f>
        <v>0</v>
      </c>
      <c r="R152" s="51">
        <f>IF($U152=0,0,R149/$U149*$U152)</f>
        <v>0</v>
      </c>
      <c r="S152" s="42">
        <f>SUM(Q152:R152)</f>
        <v>0</v>
      </c>
      <c r="T152" s="10"/>
      <c r="U152" s="42">
        <f>MIN(U149,IF(OR(U151="Unlimited",U151=""),10^18,U151))</f>
        <v>0</v>
      </c>
    </row>
    <row r="153" spans="1:21" ht="28.8" x14ac:dyDescent="0.3">
      <c r="A153" s="115"/>
      <c r="B153" s="116"/>
      <c r="C153" s="113"/>
      <c r="D153" s="52" t="s">
        <v>67</v>
      </c>
      <c r="E153" s="53">
        <f>E$31-E45-E59-E73-E86-E100-E113-E126-E139-E152</f>
        <v>4141501.3830864257</v>
      </c>
      <c r="F153" s="53">
        <f t="shared" ref="F153:H153" si="196">F$31-F45-F59-F73-F86-F100-F113-F126-F139-F152</f>
        <v>4141501.3830864257</v>
      </c>
      <c r="G153" s="53">
        <f t="shared" si="196"/>
        <v>3013960.8719087653</v>
      </c>
      <c r="H153" s="53">
        <f t="shared" si="196"/>
        <v>1162483.2382065523</v>
      </c>
      <c r="I153" s="54">
        <f t="shared" ref="I153" si="197">SUM(E153:H153)</f>
        <v>12459446.87628817</v>
      </c>
      <c r="K153" s="53">
        <f>K$31-K45-K59-K73-K86-K100-K113-K126-K139-K152</f>
        <v>5056285.0284901317</v>
      </c>
      <c r="L153" s="53">
        <f t="shared" ref="L153" si="198">L$31-L45-L59-L73-L86-L100-L113-L126-L139-L152</f>
        <v>4433012.0989641314</v>
      </c>
      <c r="M153" s="53">
        <f t="shared" ref="M153" si="199">M$31-M45-M59-M73-M86-M100-M113-M126-M139-M152</f>
        <v>74242.448000000033</v>
      </c>
      <c r="N153" s="53">
        <f t="shared" ref="N153" si="200">N$31-N45-N59-N73-N86-N100-N113-N126-N139-N152</f>
        <v>2704293.6160695134</v>
      </c>
      <c r="O153" s="54">
        <f t="shared" ref="O153" si="201">SUM(K153:N153)</f>
        <v>12267833.191523775</v>
      </c>
      <c r="Q153" s="53">
        <f t="shared" ref="Q153" si="202">Q$31-Q45-Q59-Q73-Q86-Q100-Q113-Q126-Q139-Q152</f>
        <v>5023481.1900940258</v>
      </c>
      <c r="R153" s="53">
        <f t="shared" ref="R153" si="203">R$31-R45-R59-R73-R86-R100-R113-R126-R139-R152</f>
        <v>5023481.1900940277</v>
      </c>
      <c r="S153" s="54">
        <f>SUM(Q153:R153)</f>
        <v>10046962.380188053</v>
      </c>
      <c r="U153" s="54">
        <f t="shared" ref="U153" si="204">I153+O153+S153</f>
        <v>34774242.447999999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3"/>
  <sheetViews>
    <sheetView topLeftCell="A167" zoomScale="80" zoomScaleNormal="80" workbookViewId="0">
      <selection activeCell="Q190" sqref="Q190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18" width="8.88671875" style="95"/>
    <col min="19" max="19" width="10.44140625" bestFit="1" customWidth="1"/>
    <col min="21" max="21" width="10.88671875" bestFit="1" customWidth="1"/>
  </cols>
  <sheetData>
    <row r="1" spans="1:25" x14ac:dyDescent="0.3">
      <c r="A1" t="s">
        <v>142</v>
      </c>
    </row>
    <row r="3" spans="1:25" x14ac:dyDescent="0.3">
      <c r="A3" t="s">
        <v>102</v>
      </c>
      <c r="H3" t="s">
        <v>108</v>
      </c>
      <c r="K3" t="s">
        <v>113</v>
      </c>
      <c r="V3" t="s">
        <v>114</v>
      </c>
    </row>
    <row r="4" spans="1:25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V4" t="s">
        <v>115</v>
      </c>
      <c r="W4" s="95" t="s">
        <v>103</v>
      </c>
      <c r="X4" t="s">
        <v>116</v>
      </c>
      <c r="Y4" t="s">
        <v>117</v>
      </c>
    </row>
    <row r="5" spans="1:25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V5">
        <v>1</v>
      </c>
      <c r="W5">
        <v>1</v>
      </c>
      <c r="X5">
        <v>-2</v>
      </c>
      <c r="Y5">
        <v>0</v>
      </c>
    </row>
    <row r="6" spans="1:25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V6" s="95">
        <v>1</v>
      </c>
      <c r="W6">
        <v>1</v>
      </c>
      <c r="X6">
        <v>-1</v>
      </c>
      <c r="Y6">
        <v>0</v>
      </c>
    </row>
    <row r="7" spans="1:25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V7" s="95">
        <v>1</v>
      </c>
      <c r="W7">
        <v>1</v>
      </c>
      <c r="X7">
        <v>1</v>
      </c>
      <c r="Y7">
        <v>387500000</v>
      </c>
    </row>
    <row r="8" spans="1:25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V8" s="95">
        <v>1</v>
      </c>
      <c r="W8">
        <v>2</v>
      </c>
      <c r="X8" s="95">
        <v>-2</v>
      </c>
      <c r="Y8" s="95">
        <v>0</v>
      </c>
    </row>
    <row r="9" spans="1:25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V9" s="95">
        <v>1</v>
      </c>
      <c r="W9" s="95">
        <v>2</v>
      </c>
      <c r="X9" s="95">
        <v>-1</v>
      </c>
      <c r="Y9" s="95">
        <v>0</v>
      </c>
    </row>
    <row r="10" spans="1:25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V10" s="95">
        <v>1</v>
      </c>
      <c r="W10" s="95">
        <v>2</v>
      </c>
      <c r="X10" s="95">
        <v>1</v>
      </c>
      <c r="Y10" s="95">
        <v>62500000</v>
      </c>
    </row>
    <row r="11" spans="1:25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V11" s="95">
        <v>1</v>
      </c>
      <c r="W11" s="95">
        <v>3</v>
      </c>
      <c r="X11" s="95">
        <v>-2</v>
      </c>
      <c r="Y11" s="95">
        <v>0</v>
      </c>
    </row>
    <row r="12" spans="1:25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V12" s="95">
        <v>1</v>
      </c>
      <c r="W12" s="95">
        <v>3</v>
      </c>
      <c r="X12" s="95">
        <v>-1</v>
      </c>
      <c r="Y12" s="95">
        <v>0</v>
      </c>
    </row>
    <row r="13" spans="1:25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V13" s="95">
        <v>1</v>
      </c>
      <c r="W13" s="95">
        <v>3</v>
      </c>
      <c r="X13" s="95">
        <v>1</v>
      </c>
      <c r="Y13">
        <v>1250000</v>
      </c>
    </row>
    <row r="14" spans="1:25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V14" s="95">
        <v>1</v>
      </c>
      <c r="W14" s="95">
        <v>4</v>
      </c>
      <c r="X14" s="95">
        <v>-2</v>
      </c>
      <c r="Y14" s="95">
        <v>0</v>
      </c>
    </row>
    <row r="15" spans="1:25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V15" s="95">
        <v>1</v>
      </c>
      <c r="W15" s="95">
        <v>4</v>
      </c>
      <c r="X15" s="95">
        <v>-1</v>
      </c>
      <c r="Y15" s="95">
        <v>0</v>
      </c>
    </row>
    <row r="16" spans="1:25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V16" s="95">
        <v>1</v>
      </c>
      <c r="W16" s="95">
        <v>4</v>
      </c>
      <c r="X16" s="95">
        <v>1</v>
      </c>
      <c r="Y16" s="39">
        <v>235000000</v>
      </c>
    </row>
    <row r="17" spans="1:25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V17" s="95">
        <v>1</v>
      </c>
      <c r="W17" s="95">
        <v>5</v>
      </c>
      <c r="X17" s="95">
        <v>-2</v>
      </c>
      <c r="Y17" s="95">
        <v>0</v>
      </c>
    </row>
    <row r="18" spans="1:25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V18" s="95">
        <v>1</v>
      </c>
      <c r="W18" s="95">
        <v>5</v>
      </c>
      <c r="X18" s="95">
        <v>-1</v>
      </c>
      <c r="Y18" s="95">
        <v>0</v>
      </c>
    </row>
    <row r="19" spans="1:25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V19" s="95">
        <v>1</v>
      </c>
      <c r="W19" s="95">
        <v>5</v>
      </c>
      <c r="X19" s="95">
        <v>1</v>
      </c>
      <c r="Y19" s="39">
        <v>65000000</v>
      </c>
    </row>
    <row r="20" spans="1:25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V20" s="95">
        <v>1</v>
      </c>
      <c r="W20" s="95">
        <v>6</v>
      </c>
      <c r="X20" s="95">
        <v>-2</v>
      </c>
      <c r="Y20" s="95">
        <v>0</v>
      </c>
    </row>
    <row r="21" spans="1:25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V21" s="95">
        <v>1</v>
      </c>
      <c r="W21" s="95">
        <v>6</v>
      </c>
      <c r="X21" s="95">
        <v>-1</v>
      </c>
      <c r="Y21" s="95">
        <v>0</v>
      </c>
    </row>
    <row r="22" spans="1:25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V22" s="95">
        <v>1</v>
      </c>
      <c r="W22" s="95">
        <v>6</v>
      </c>
      <c r="X22" s="95">
        <v>1</v>
      </c>
      <c r="Y22" s="39">
        <v>500000</v>
      </c>
    </row>
    <row r="23" spans="1:25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V23" s="95">
        <v>1</v>
      </c>
      <c r="W23" s="95">
        <v>7</v>
      </c>
      <c r="X23" s="95">
        <v>-2</v>
      </c>
      <c r="Y23" s="95">
        <v>0</v>
      </c>
    </row>
    <row r="24" spans="1:25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V24" s="95">
        <v>1</v>
      </c>
      <c r="W24" s="95">
        <v>7</v>
      </c>
      <c r="X24" s="95">
        <v>-1</v>
      </c>
      <c r="Y24" s="95">
        <v>0</v>
      </c>
    </row>
    <row r="25" spans="1:25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V25" s="95">
        <v>1</v>
      </c>
      <c r="W25" s="95">
        <v>7</v>
      </c>
      <c r="X25" s="95">
        <v>1</v>
      </c>
      <c r="Y25">
        <v>135000000</v>
      </c>
    </row>
    <row r="26" spans="1:25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V26" s="95">
        <v>1</v>
      </c>
      <c r="W26" s="95">
        <v>8</v>
      </c>
      <c r="X26" s="95">
        <v>-2</v>
      </c>
      <c r="Y26" s="95">
        <v>0</v>
      </c>
    </row>
    <row r="27" spans="1:25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V27" s="95">
        <v>1</v>
      </c>
      <c r="W27" s="95">
        <v>8</v>
      </c>
      <c r="X27" s="95">
        <v>-1</v>
      </c>
      <c r="Y27" s="95">
        <v>0</v>
      </c>
    </row>
    <row r="28" spans="1:25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V28" s="95">
        <v>1</v>
      </c>
      <c r="W28" s="95">
        <v>8</v>
      </c>
      <c r="X28" s="95">
        <v>1</v>
      </c>
      <c r="Y28">
        <v>30000000</v>
      </c>
    </row>
    <row r="29" spans="1:25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V29" s="95">
        <v>1</v>
      </c>
      <c r="W29" s="95">
        <v>9</v>
      </c>
      <c r="X29" s="95">
        <v>-2</v>
      </c>
      <c r="Y29" s="95">
        <v>0</v>
      </c>
    </row>
    <row r="30" spans="1:25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V30" s="95">
        <v>1</v>
      </c>
      <c r="W30" s="95">
        <v>9</v>
      </c>
      <c r="X30" s="95">
        <v>-1</v>
      </c>
      <c r="Y30" s="95">
        <v>0</v>
      </c>
    </row>
    <row r="31" spans="1:25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V31" s="95">
        <v>1</v>
      </c>
      <c r="W31" s="95">
        <v>9</v>
      </c>
      <c r="X31" s="95">
        <v>1</v>
      </c>
      <c r="Y31">
        <v>250000</v>
      </c>
    </row>
    <row r="32" spans="1:25" x14ac:dyDescent="0.3">
      <c r="V32" s="95">
        <v>1</v>
      </c>
      <c r="W32" s="95">
        <v>10</v>
      </c>
      <c r="X32" s="95">
        <v>-2</v>
      </c>
      <c r="Y32" s="95">
        <v>0</v>
      </c>
    </row>
    <row r="33" spans="1:25" x14ac:dyDescent="0.3">
      <c r="A33" s="1" t="s">
        <v>118</v>
      </c>
      <c r="V33" s="95">
        <v>1</v>
      </c>
      <c r="W33" s="95">
        <v>10</v>
      </c>
      <c r="X33" s="95">
        <v>-1</v>
      </c>
      <c r="Y33" s="95">
        <v>0</v>
      </c>
    </row>
    <row r="34" spans="1:25" x14ac:dyDescent="0.3">
      <c r="V34" s="95">
        <v>1</v>
      </c>
      <c r="W34" s="95">
        <v>10</v>
      </c>
      <c r="X34" s="95">
        <v>1</v>
      </c>
      <c r="Y34">
        <v>42500000</v>
      </c>
    </row>
    <row r="35" spans="1:25" x14ac:dyDescent="0.3">
      <c r="A35" t="s">
        <v>119</v>
      </c>
      <c r="E35" t="s">
        <v>123</v>
      </c>
      <c r="J35" t="s">
        <v>132</v>
      </c>
      <c r="S35" t="s">
        <v>133</v>
      </c>
      <c r="V35" s="95">
        <v>1</v>
      </c>
      <c r="W35" s="95">
        <v>11</v>
      </c>
      <c r="X35" s="95">
        <v>-2</v>
      </c>
      <c r="Y35" s="95">
        <v>0</v>
      </c>
    </row>
    <row r="36" spans="1:25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126</v>
      </c>
      <c r="K36" t="s">
        <v>127</v>
      </c>
      <c r="L36" t="s">
        <v>128</v>
      </c>
      <c r="M36" t="s">
        <v>138</v>
      </c>
      <c r="N36" t="s">
        <v>129</v>
      </c>
      <c r="O36" t="s">
        <v>130</v>
      </c>
      <c r="P36" t="s">
        <v>131</v>
      </c>
      <c r="Q36" s="95" t="s">
        <v>139</v>
      </c>
      <c r="S36" t="s">
        <v>134</v>
      </c>
      <c r="T36" t="s">
        <v>125</v>
      </c>
      <c r="U36" t="s">
        <v>124</v>
      </c>
      <c r="V36" s="95">
        <v>1</v>
      </c>
      <c r="W36" s="95">
        <v>11</v>
      </c>
      <c r="X36" s="95">
        <v>-1</v>
      </c>
      <c r="Y36" s="95">
        <v>0</v>
      </c>
    </row>
    <row r="37" spans="1:25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1</v>
      </c>
      <c r="N37">
        <v>0</v>
      </c>
      <c r="O37">
        <v>0</v>
      </c>
      <c r="P37">
        <v>0</v>
      </c>
      <c r="Q37" s="95">
        <v>0</v>
      </c>
      <c r="S37" s="95">
        <v>1</v>
      </c>
      <c r="T37" s="95">
        <v>1</v>
      </c>
      <c r="U37">
        <v>1</v>
      </c>
      <c r="V37" s="95">
        <v>1</v>
      </c>
      <c r="W37" s="95">
        <v>11</v>
      </c>
      <c r="X37" s="95">
        <v>1</v>
      </c>
      <c r="Y37">
        <v>5000000</v>
      </c>
    </row>
    <row r="38" spans="1:25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0</v>
      </c>
      <c r="M38" s="95">
        <v>1</v>
      </c>
      <c r="N38">
        <v>10000</v>
      </c>
      <c r="O38" s="95">
        <v>0</v>
      </c>
      <c r="P38" s="95">
        <v>0</v>
      </c>
      <c r="Q38" s="95">
        <v>0</v>
      </c>
      <c r="S38" s="95">
        <v>2</v>
      </c>
      <c r="T38" s="95">
        <v>2</v>
      </c>
      <c r="U38" s="95">
        <v>1</v>
      </c>
      <c r="V38" s="95">
        <v>1</v>
      </c>
      <c r="W38" s="95">
        <v>12</v>
      </c>
      <c r="X38" s="95">
        <v>-2</v>
      </c>
      <c r="Y38" s="95">
        <v>0</v>
      </c>
    </row>
    <row r="39" spans="1:25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0</v>
      </c>
      <c r="M39" s="95">
        <v>1</v>
      </c>
      <c r="N39" s="95">
        <v>1060000</v>
      </c>
      <c r="O39" s="97">
        <v>100000000</v>
      </c>
      <c r="P39" s="97">
        <v>0</v>
      </c>
      <c r="Q39" s="95">
        <v>0</v>
      </c>
      <c r="S39" s="95">
        <v>3</v>
      </c>
      <c r="T39" s="95">
        <v>3</v>
      </c>
      <c r="U39" s="95">
        <v>1</v>
      </c>
      <c r="V39" s="95">
        <v>1</v>
      </c>
      <c r="W39" s="95">
        <v>12</v>
      </c>
      <c r="X39" s="95">
        <v>-1</v>
      </c>
      <c r="Y39" s="95">
        <v>0</v>
      </c>
    </row>
    <row r="40" spans="1:25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0</v>
      </c>
      <c r="M40" s="95">
        <v>1</v>
      </c>
      <c r="N40" s="95">
        <v>1500000</v>
      </c>
      <c r="O40" s="97">
        <v>28500000</v>
      </c>
      <c r="P40" s="97">
        <v>0</v>
      </c>
      <c r="Q40" s="95">
        <v>0</v>
      </c>
      <c r="S40" s="95">
        <v>4</v>
      </c>
      <c r="T40" s="95">
        <v>4</v>
      </c>
      <c r="U40" s="95">
        <v>1</v>
      </c>
      <c r="V40" s="95">
        <v>1</v>
      </c>
      <c r="W40" s="95">
        <v>12</v>
      </c>
      <c r="X40" s="95">
        <v>1</v>
      </c>
      <c r="Y40">
        <v>500000</v>
      </c>
    </row>
    <row r="41" spans="1:25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0</v>
      </c>
      <c r="M41" s="95">
        <v>1</v>
      </c>
      <c r="N41" s="95">
        <v>7575.76</v>
      </c>
      <c r="O41" s="98">
        <v>750000.24</v>
      </c>
      <c r="P41" s="97">
        <v>0</v>
      </c>
      <c r="Q41" s="95">
        <v>0</v>
      </c>
      <c r="S41" s="95">
        <v>5</v>
      </c>
      <c r="T41" s="95">
        <v>5</v>
      </c>
      <c r="U41" s="95">
        <v>1</v>
      </c>
      <c r="V41" s="95">
        <v>1</v>
      </c>
      <c r="W41" s="95">
        <v>13</v>
      </c>
      <c r="X41" s="95">
        <v>-2</v>
      </c>
      <c r="Y41" s="95">
        <v>0</v>
      </c>
    </row>
    <row r="42" spans="1:25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0</v>
      </c>
      <c r="M42" s="95">
        <v>1</v>
      </c>
      <c r="N42" s="95">
        <v>1000000</v>
      </c>
      <c r="O42" s="97">
        <v>20000000</v>
      </c>
      <c r="P42" s="97">
        <v>0</v>
      </c>
      <c r="Q42" s="95">
        <v>0</v>
      </c>
      <c r="S42" s="95">
        <v>6</v>
      </c>
      <c r="T42" s="95">
        <v>6</v>
      </c>
      <c r="U42" s="95">
        <v>1</v>
      </c>
      <c r="V42" s="95">
        <v>1</v>
      </c>
      <c r="W42" s="95">
        <v>13</v>
      </c>
      <c r="X42" s="95">
        <v>-1</v>
      </c>
      <c r="Y42" s="95">
        <v>0</v>
      </c>
    </row>
    <row r="43" spans="1:25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</v>
      </c>
      <c r="M43" s="95">
        <v>1</v>
      </c>
      <c r="N43">
        <v>0</v>
      </c>
      <c r="O43" s="97">
        <v>0</v>
      </c>
      <c r="P43" s="97">
        <v>0</v>
      </c>
      <c r="Q43" s="95">
        <v>0.01</v>
      </c>
      <c r="S43" s="95">
        <v>7</v>
      </c>
      <c r="T43" s="95">
        <v>7</v>
      </c>
      <c r="U43" s="95">
        <v>1</v>
      </c>
      <c r="V43" s="95">
        <v>1</v>
      </c>
      <c r="W43" s="95">
        <v>13</v>
      </c>
      <c r="X43" s="95">
        <v>1</v>
      </c>
      <c r="Y43">
        <v>35000000</v>
      </c>
    </row>
    <row r="44" spans="1:25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1</v>
      </c>
      <c r="N44">
        <v>0</v>
      </c>
      <c r="O44">
        <v>80000000</v>
      </c>
      <c r="P44" s="97">
        <v>0</v>
      </c>
      <c r="Q44" s="95">
        <v>0</v>
      </c>
      <c r="S44" s="95">
        <v>8</v>
      </c>
      <c r="T44" s="95">
        <v>8</v>
      </c>
      <c r="U44" s="95">
        <v>1</v>
      </c>
      <c r="V44" s="95">
        <v>1</v>
      </c>
      <c r="W44" s="95">
        <v>14</v>
      </c>
      <c r="X44" s="95">
        <v>-2</v>
      </c>
      <c r="Y44" s="95">
        <v>0</v>
      </c>
    </row>
    <row r="45" spans="1:25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1</v>
      </c>
      <c r="N45">
        <v>0</v>
      </c>
      <c r="O45">
        <v>32000000</v>
      </c>
      <c r="P45" s="97">
        <v>0</v>
      </c>
      <c r="Q45" s="95">
        <v>0</v>
      </c>
      <c r="S45" s="95">
        <v>9</v>
      </c>
      <c r="T45" s="95">
        <v>9</v>
      </c>
      <c r="U45" s="95">
        <v>1</v>
      </c>
      <c r="V45" s="95">
        <v>1</v>
      </c>
      <c r="W45" s="95">
        <v>14</v>
      </c>
      <c r="X45" s="95">
        <v>-1</v>
      </c>
      <c r="Y45" s="95">
        <v>0</v>
      </c>
    </row>
    <row r="46" spans="1:25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2</v>
      </c>
      <c r="M46" s="95">
        <v>1</v>
      </c>
      <c r="N46">
        <v>0</v>
      </c>
      <c r="O46">
        <v>450000000</v>
      </c>
      <c r="P46">
        <v>0.15555555555555556</v>
      </c>
      <c r="Q46" s="95">
        <v>0</v>
      </c>
      <c r="S46" s="95">
        <v>10</v>
      </c>
      <c r="T46" s="95">
        <v>10</v>
      </c>
      <c r="U46" s="95">
        <v>1</v>
      </c>
      <c r="V46" s="95">
        <v>1</v>
      </c>
      <c r="W46" s="95">
        <v>14</v>
      </c>
      <c r="X46" s="95">
        <v>1</v>
      </c>
      <c r="Y46">
        <v>15000000</v>
      </c>
    </row>
    <row r="47" spans="1:25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2</v>
      </c>
      <c r="M47" s="95">
        <v>1</v>
      </c>
      <c r="N47">
        <v>0</v>
      </c>
      <c r="O47">
        <v>0</v>
      </c>
      <c r="P47">
        <v>0</v>
      </c>
      <c r="Q47" s="95">
        <v>0</v>
      </c>
      <c r="S47" s="95">
        <v>11</v>
      </c>
      <c r="T47" s="95">
        <v>11</v>
      </c>
      <c r="U47" s="95">
        <v>1</v>
      </c>
      <c r="V47" s="95">
        <v>1</v>
      </c>
      <c r="W47" s="95">
        <v>15</v>
      </c>
      <c r="X47" s="95">
        <v>-2</v>
      </c>
      <c r="Y47" s="95">
        <v>0</v>
      </c>
    </row>
    <row r="48" spans="1:25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S48" s="95">
        <v>12</v>
      </c>
      <c r="T48" s="95">
        <v>12</v>
      </c>
      <c r="U48" s="95">
        <v>1</v>
      </c>
      <c r="V48" s="95">
        <v>1</v>
      </c>
      <c r="W48" s="95">
        <v>15</v>
      </c>
      <c r="X48" s="95">
        <v>-1</v>
      </c>
      <c r="Y48" s="95">
        <v>0</v>
      </c>
    </row>
    <row r="49" spans="1:25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S49" s="95">
        <v>13</v>
      </c>
      <c r="T49" s="95">
        <v>13</v>
      </c>
      <c r="U49" s="95">
        <v>1</v>
      </c>
      <c r="V49" s="95">
        <v>1</v>
      </c>
      <c r="W49" s="95">
        <v>15</v>
      </c>
      <c r="X49" s="95">
        <v>1</v>
      </c>
      <c r="Y49">
        <v>3000000</v>
      </c>
    </row>
    <row r="50" spans="1:25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S50" s="95">
        <v>14</v>
      </c>
      <c r="T50" s="95">
        <v>14</v>
      </c>
      <c r="U50" s="95">
        <v>1</v>
      </c>
      <c r="V50" s="95">
        <v>1</v>
      </c>
      <c r="W50" s="95">
        <v>16</v>
      </c>
      <c r="X50" s="95">
        <v>-2</v>
      </c>
      <c r="Y50" s="95">
        <v>0</v>
      </c>
    </row>
    <row r="51" spans="1:25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S51" s="95">
        <v>15</v>
      </c>
      <c r="T51" s="95">
        <v>15</v>
      </c>
      <c r="U51" s="95">
        <v>1</v>
      </c>
      <c r="V51" s="95">
        <v>1</v>
      </c>
      <c r="W51" s="95">
        <v>16</v>
      </c>
      <c r="X51" s="95">
        <v>-1</v>
      </c>
      <c r="Y51" s="95">
        <v>0</v>
      </c>
    </row>
    <row r="52" spans="1:25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S52" s="95">
        <v>16</v>
      </c>
      <c r="T52" s="95">
        <v>16</v>
      </c>
      <c r="U52" s="95">
        <v>1</v>
      </c>
      <c r="V52" s="95">
        <v>1</v>
      </c>
      <c r="W52" s="95">
        <v>16</v>
      </c>
      <c r="X52" s="95">
        <v>1</v>
      </c>
      <c r="Y52">
        <v>10500000</v>
      </c>
    </row>
    <row r="53" spans="1:25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S53" s="95">
        <v>17</v>
      </c>
      <c r="T53" s="95">
        <v>17</v>
      </c>
      <c r="U53" s="95">
        <v>1</v>
      </c>
      <c r="V53" s="95">
        <v>1</v>
      </c>
      <c r="W53" s="95">
        <v>17</v>
      </c>
      <c r="X53" s="95">
        <v>-2</v>
      </c>
      <c r="Y53" s="95">
        <v>0</v>
      </c>
    </row>
    <row r="54" spans="1:25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S54" s="95">
        <v>18</v>
      </c>
      <c r="T54" s="95">
        <v>18</v>
      </c>
      <c r="U54" s="95">
        <v>1</v>
      </c>
      <c r="V54" s="95">
        <v>1</v>
      </c>
      <c r="W54" s="95">
        <v>17</v>
      </c>
      <c r="X54" s="95">
        <v>-1</v>
      </c>
      <c r="Y54" s="95">
        <v>0</v>
      </c>
    </row>
    <row r="55" spans="1:25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S55" s="95">
        <v>19</v>
      </c>
      <c r="T55" s="95">
        <v>19</v>
      </c>
      <c r="U55" s="95">
        <v>1</v>
      </c>
      <c r="V55" s="95">
        <v>1</v>
      </c>
      <c r="W55" s="95">
        <v>17</v>
      </c>
      <c r="X55" s="95">
        <v>1</v>
      </c>
      <c r="Y55">
        <v>4500000</v>
      </c>
    </row>
    <row r="56" spans="1:25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S56" s="95">
        <v>20</v>
      </c>
      <c r="T56" s="95">
        <v>20</v>
      </c>
      <c r="U56" s="95">
        <v>1</v>
      </c>
      <c r="V56" s="95">
        <v>1</v>
      </c>
      <c r="W56" s="95">
        <v>18</v>
      </c>
      <c r="X56" s="95">
        <v>-2</v>
      </c>
      <c r="Y56" s="95">
        <v>0</v>
      </c>
    </row>
    <row r="57" spans="1:25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S57" s="95">
        <v>21</v>
      </c>
      <c r="T57" s="95">
        <v>21</v>
      </c>
      <c r="U57" s="95">
        <v>1</v>
      </c>
      <c r="V57" s="95">
        <v>1</v>
      </c>
      <c r="W57" s="95">
        <v>18</v>
      </c>
      <c r="X57" s="95">
        <v>-1</v>
      </c>
      <c r="Y57" s="95">
        <v>0</v>
      </c>
    </row>
    <row r="58" spans="1:25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S58" s="95">
        <v>22</v>
      </c>
      <c r="T58" s="95">
        <v>22</v>
      </c>
      <c r="U58" s="95">
        <v>1</v>
      </c>
      <c r="V58" s="95">
        <v>1</v>
      </c>
      <c r="W58" s="95">
        <v>18</v>
      </c>
      <c r="X58" s="95">
        <v>1</v>
      </c>
      <c r="Y58">
        <v>278788</v>
      </c>
    </row>
    <row r="59" spans="1:25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S59" s="95">
        <v>23</v>
      </c>
      <c r="T59" s="95">
        <v>23</v>
      </c>
      <c r="U59" s="95">
        <v>1</v>
      </c>
      <c r="V59" s="95">
        <v>1</v>
      </c>
      <c r="W59" s="95">
        <v>19</v>
      </c>
      <c r="X59" s="95">
        <v>-2</v>
      </c>
      <c r="Y59" s="95">
        <v>0</v>
      </c>
    </row>
    <row r="60" spans="1:25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S60" s="95">
        <v>24</v>
      </c>
      <c r="T60" s="95">
        <v>24</v>
      </c>
      <c r="U60" s="95">
        <v>1</v>
      </c>
      <c r="V60" s="95">
        <v>1</v>
      </c>
      <c r="W60" s="95">
        <v>19</v>
      </c>
      <c r="X60" s="95">
        <v>-1</v>
      </c>
      <c r="Y60" s="95">
        <v>0</v>
      </c>
    </row>
    <row r="61" spans="1:25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S61" s="95">
        <v>25</v>
      </c>
      <c r="T61" s="95">
        <v>25</v>
      </c>
      <c r="U61" s="95">
        <v>1</v>
      </c>
      <c r="V61" s="95">
        <v>1</v>
      </c>
      <c r="W61" s="95">
        <v>19</v>
      </c>
      <c r="X61" s="95">
        <v>1</v>
      </c>
      <c r="Y61">
        <v>100000</v>
      </c>
    </row>
    <row r="62" spans="1:25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S62" s="95">
        <v>26</v>
      </c>
      <c r="T62" s="95">
        <v>26</v>
      </c>
      <c r="U62" s="95">
        <v>1</v>
      </c>
      <c r="V62" s="95">
        <v>1</v>
      </c>
      <c r="W62" s="95">
        <v>20</v>
      </c>
      <c r="X62" s="95">
        <v>-2</v>
      </c>
      <c r="Y62" s="95">
        <v>0</v>
      </c>
    </row>
    <row r="63" spans="1:25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S63" s="95">
        <v>27</v>
      </c>
      <c r="T63" s="95">
        <v>27</v>
      </c>
      <c r="U63" s="95">
        <v>1</v>
      </c>
      <c r="V63" s="95">
        <v>1</v>
      </c>
      <c r="W63" s="95">
        <v>20</v>
      </c>
      <c r="X63" s="95">
        <v>-1</v>
      </c>
      <c r="Y63" s="95">
        <v>0</v>
      </c>
    </row>
    <row r="64" spans="1:25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V64" s="95">
        <v>1</v>
      </c>
      <c r="W64" s="95">
        <v>20</v>
      </c>
      <c r="X64" s="95">
        <v>1</v>
      </c>
      <c r="Y64" s="95">
        <v>7500000</v>
      </c>
    </row>
    <row r="65" spans="1:25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V65" s="95">
        <v>1</v>
      </c>
      <c r="W65" s="95">
        <v>21</v>
      </c>
      <c r="X65" s="95">
        <v>-2</v>
      </c>
      <c r="Y65" s="95">
        <v>0</v>
      </c>
    </row>
    <row r="66" spans="1:25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V66" s="95">
        <v>1</v>
      </c>
      <c r="W66" s="95">
        <v>21</v>
      </c>
      <c r="X66" s="95">
        <v>-1</v>
      </c>
      <c r="Y66" s="95">
        <v>0</v>
      </c>
    </row>
    <row r="67" spans="1:25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V67" s="95">
        <v>1</v>
      </c>
      <c r="W67" s="95">
        <v>21</v>
      </c>
      <c r="X67" s="95">
        <v>1</v>
      </c>
      <c r="Y67">
        <v>3000000</v>
      </c>
    </row>
    <row r="68" spans="1:25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V68" s="95">
        <v>1</v>
      </c>
      <c r="W68" s="95">
        <v>22</v>
      </c>
      <c r="X68" s="95">
        <v>-2</v>
      </c>
      <c r="Y68" s="95">
        <v>0</v>
      </c>
    </row>
    <row r="69" spans="1:25" x14ac:dyDescent="0.3">
      <c r="A69" s="95">
        <v>6</v>
      </c>
      <c r="B69" s="95">
        <v>2</v>
      </c>
      <c r="C69" s="95">
        <v>6</v>
      </c>
      <c r="V69" s="95">
        <v>1</v>
      </c>
      <c r="W69" s="95">
        <v>22</v>
      </c>
      <c r="X69" s="95">
        <v>-1</v>
      </c>
      <c r="Y69" s="95">
        <v>0</v>
      </c>
    </row>
    <row r="70" spans="1:25" x14ac:dyDescent="0.3">
      <c r="A70" s="95">
        <v>7</v>
      </c>
      <c r="B70" s="95">
        <v>2</v>
      </c>
      <c r="C70" s="95">
        <v>7</v>
      </c>
      <c r="V70" s="95">
        <v>1</v>
      </c>
      <c r="W70" s="95">
        <v>22</v>
      </c>
      <c r="X70" s="95">
        <v>1</v>
      </c>
      <c r="Y70">
        <v>30000000</v>
      </c>
    </row>
    <row r="71" spans="1:25" x14ac:dyDescent="0.3">
      <c r="A71" s="95">
        <v>8</v>
      </c>
      <c r="B71" s="95">
        <v>2</v>
      </c>
      <c r="C71" s="95">
        <v>8</v>
      </c>
      <c r="V71" s="95">
        <v>1</v>
      </c>
      <c r="W71" s="95">
        <v>23</v>
      </c>
      <c r="X71" s="95">
        <v>-2</v>
      </c>
      <c r="Y71" s="95">
        <v>0</v>
      </c>
    </row>
    <row r="72" spans="1:25" x14ac:dyDescent="0.3">
      <c r="A72" s="95">
        <v>9</v>
      </c>
      <c r="B72" s="95">
        <v>2</v>
      </c>
      <c r="C72" s="95">
        <v>9</v>
      </c>
      <c r="V72" s="95">
        <v>1</v>
      </c>
      <c r="W72" s="95">
        <v>23</v>
      </c>
      <c r="X72" s="95">
        <v>-1</v>
      </c>
      <c r="Y72" s="95">
        <v>0</v>
      </c>
    </row>
    <row r="73" spans="1:25" x14ac:dyDescent="0.3">
      <c r="A73" s="95">
        <v>10</v>
      </c>
      <c r="B73" s="95">
        <v>2</v>
      </c>
      <c r="C73" s="95">
        <v>10</v>
      </c>
      <c r="V73" s="95">
        <v>1</v>
      </c>
      <c r="W73" s="95">
        <v>23</v>
      </c>
      <c r="X73" s="95">
        <v>1</v>
      </c>
      <c r="Y73">
        <v>7500000</v>
      </c>
    </row>
    <row r="74" spans="1:25" x14ac:dyDescent="0.3">
      <c r="A74" s="95">
        <v>11</v>
      </c>
      <c r="B74" s="95">
        <v>2</v>
      </c>
      <c r="C74" s="95">
        <v>11</v>
      </c>
      <c r="V74" s="95">
        <v>1</v>
      </c>
      <c r="W74" s="95">
        <v>24</v>
      </c>
      <c r="X74" s="95">
        <v>-2</v>
      </c>
      <c r="Y74" s="95">
        <v>0</v>
      </c>
    </row>
    <row r="75" spans="1:25" x14ac:dyDescent="0.3">
      <c r="A75" s="95">
        <v>12</v>
      </c>
      <c r="B75" s="95">
        <v>2</v>
      </c>
      <c r="C75" s="95">
        <v>12</v>
      </c>
      <c r="V75" s="95">
        <v>1</v>
      </c>
      <c r="W75" s="95">
        <v>24</v>
      </c>
      <c r="X75" s="95">
        <v>-1</v>
      </c>
      <c r="Y75" s="95">
        <v>0</v>
      </c>
    </row>
    <row r="76" spans="1:25" x14ac:dyDescent="0.3">
      <c r="A76" s="95">
        <v>13</v>
      </c>
      <c r="B76" s="95">
        <v>2</v>
      </c>
      <c r="C76" s="95">
        <v>13</v>
      </c>
      <c r="V76" s="95">
        <v>1</v>
      </c>
      <c r="W76" s="95">
        <v>24</v>
      </c>
      <c r="X76" s="95">
        <v>1</v>
      </c>
      <c r="Y76">
        <v>2500000</v>
      </c>
    </row>
    <row r="77" spans="1:25" x14ac:dyDescent="0.3">
      <c r="A77" s="95">
        <v>14</v>
      </c>
      <c r="B77" s="95">
        <v>2</v>
      </c>
      <c r="C77" s="95">
        <v>14</v>
      </c>
      <c r="V77" s="95">
        <v>1</v>
      </c>
      <c r="W77" s="95">
        <v>25</v>
      </c>
      <c r="X77" s="95">
        <v>-2</v>
      </c>
      <c r="Y77" s="95">
        <v>0</v>
      </c>
    </row>
    <row r="78" spans="1:25" x14ac:dyDescent="0.3">
      <c r="A78" s="95">
        <v>1</v>
      </c>
      <c r="B78">
        <v>3</v>
      </c>
      <c r="C78">
        <v>1</v>
      </c>
      <c r="V78" s="95">
        <v>1</v>
      </c>
      <c r="W78" s="95">
        <v>25</v>
      </c>
      <c r="X78" s="95">
        <v>-1</v>
      </c>
      <c r="Y78" s="95">
        <v>0</v>
      </c>
    </row>
    <row r="79" spans="1:25" x14ac:dyDescent="0.3">
      <c r="A79" s="95">
        <v>2</v>
      </c>
      <c r="B79" s="95">
        <v>3</v>
      </c>
      <c r="C79">
        <v>1</v>
      </c>
      <c r="V79" s="95">
        <v>1</v>
      </c>
      <c r="W79" s="95">
        <v>25</v>
      </c>
      <c r="X79" s="95">
        <v>1</v>
      </c>
      <c r="Y79">
        <v>10000000</v>
      </c>
    </row>
    <row r="80" spans="1:25" x14ac:dyDescent="0.3">
      <c r="A80" s="95">
        <v>3</v>
      </c>
      <c r="B80" s="95">
        <v>3</v>
      </c>
      <c r="C80">
        <v>1</v>
      </c>
      <c r="V80" s="95">
        <v>1</v>
      </c>
      <c r="W80" s="95">
        <v>26</v>
      </c>
      <c r="X80" s="95">
        <v>-2</v>
      </c>
      <c r="Y80" s="95">
        <v>0</v>
      </c>
    </row>
    <row r="81" spans="1:25" x14ac:dyDescent="0.3">
      <c r="A81" s="95">
        <v>4</v>
      </c>
      <c r="B81" s="95">
        <v>3</v>
      </c>
      <c r="C81">
        <v>1</v>
      </c>
      <c r="V81" s="95">
        <v>1</v>
      </c>
      <c r="W81" s="95">
        <v>26</v>
      </c>
      <c r="X81" s="95">
        <v>-1</v>
      </c>
      <c r="Y81" s="95">
        <v>0</v>
      </c>
    </row>
    <row r="82" spans="1:25" x14ac:dyDescent="0.3">
      <c r="A82" s="95">
        <v>5</v>
      </c>
      <c r="B82" s="95">
        <v>3</v>
      </c>
      <c r="C82" s="95">
        <v>1</v>
      </c>
      <c r="V82" s="95">
        <v>1</v>
      </c>
      <c r="W82" s="95">
        <v>26</v>
      </c>
      <c r="X82" s="95">
        <v>1</v>
      </c>
      <c r="Y82">
        <v>5000000</v>
      </c>
    </row>
    <row r="83" spans="1:25" x14ac:dyDescent="0.3">
      <c r="A83" s="95">
        <v>6</v>
      </c>
      <c r="B83" s="95">
        <v>3</v>
      </c>
      <c r="C83" s="95">
        <v>1</v>
      </c>
      <c r="V83" s="95">
        <v>1</v>
      </c>
      <c r="W83" s="95">
        <v>27</v>
      </c>
      <c r="X83" s="95">
        <v>-2</v>
      </c>
      <c r="Y83" s="95">
        <v>0</v>
      </c>
    </row>
    <row r="84" spans="1:25" x14ac:dyDescent="0.3">
      <c r="A84" s="95">
        <v>7</v>
      </c>
      <c r="B84" s="95">
        <v>3</v>
      </c>
      <c r="C84" s="95">
        <v>1</v>
      </c>
      <c r="V84" s="95">
        <v>1</v>
      </c>
      <c r="W84" s="95">
        <v>27</v>
      </c>
      <c r="X84" s="95">
        <v>-1</v>
      </c>
      <c r="Y84" s="95">
        <v>0</v>
      </c>
    </row>
    <row r="85" spans="1:25" x14ac:dyDescent="0.3">
      <c r="A85" s="95">
        <v>8</v>
      </c>
      <c r="B85" s="95">
        <v>3</v>
      </c>
      <c r="C85" s="95">
        <v>1</v>
      </c>
      <c r="V85" s="95">
        <v>1</v>
      </c>
      <c r="W85" s="95">
        <v>27</v>
      </c>
      <c r="X85" s="95">
        <v>1</v>
      </c>
      <c r="Y85">
        <v>1000000</v>
      </c>
    </row>
    <row r="86" spans="1:25" x14ac:dyDescent="0.3">
      <c r="A86" s="95">
        <v>9</v>
      </c>
      <c r="B86" s="95">
        <v>3</v>
      </c>
      <c r="C86" s="95">
        <v>2</v>
      </c>
    </row>
    <row r="87" spans="1:25" x14ac:dyDescent="0.3">
      <c r="A87" s="95">
        <v>10</v>
      </c>
      <c r="B87" s="95">
        <v>3</v>
      </c>
      <c r="C87" s="95">
        <v>2</v>
      </c>
    </row>
    <row r="88" spans="1:25" s="95" customFormat="1" x14ac:dyDescent="0.3">
      <c r="A88" s="95">
        <v>11</v>
      </c>
      <c r="B88" s="95">
        <v>3</v>
      </c>
      <c r="C88" s="95">
        <v>2</v>
      </c>
    </row>
    <row r="89" spans="1:25" s="95" customFormat="1" x14ac:dyDescent="0.3">
      <c r="A89" s="95">
        <v>12</v>
      </c>
      <c r="B89" s="95">
        <v>3</v>
      </c>
      <c r="C89" s="95">
        <v>2</v>
      </c>
    </row>
    <row r="90" spans="1:25" s="95" customFormat="1" x14ac:dyDescent="0.3">
      <c r="A90" s="95">
        <v>13</v>
      </c>
      <c r="B90" s="95">
        <v>3</v>
      </c>
      <c r="C90" s="95">
        <v>3</v>
      </c>
    </row>
    <row r="91" spans="1:25" s="95" customFormat="1" x14ac:dyDescent="0.3">
      <c r="A91" s="95">
        <v>14</v>
      </c>
      <c r="B91" s="95">
        <v>3</v>
      </c>
      <c r="C91" s="95">
        <v>3</v>
      </c>
    </row>
    <row r="92" spans="1:25" s="95" customFormat="1" x14ac:dyDescent="0.3"/>
    <row r="93" spans="1:25" s="95" customFormat="1" x14ac:dyDescent="0.3"/>
    <row r="96" spans="1:25" x14ac:dyDescent="0.3">
      <c r="A96" s="1" t="s">
        <v>135</v>
      </c>
    </row>
    <row r="97" spans="1:21" s="95" customFormat="1" x14ac:dyDescent="0.3">
      <c r="A97" s="1"/>
    </row>
    <row r="98" spans="1:21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132</v>
      </c>
      <c r="K98" s="95"/>
      <c r="L98" s="95"/>
      <c r="N98" s="95"/>
      <c r="O98" s="95"/>
      <c r="P98" s="95"/>
      <c r="Q98" s="95"/>
      <c r="S98" s="95" t="s">
        <v>133</v>
      </c>
      <c r="T98" s="95"/>
      <c r="U98" s="95"/>
    </row>
    <row r="99" spans="1:21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126</v>
      </c>
      <c r="K99" s="95" t="s">
        <v>127</v>
      </c>
      <c r="L99" s="95" t="s">
        <v>128</v>
      </c>
      <c r="M99" s="95" t="s">
        <v>138</v>
      </c>
      <c r="N99" s="95" t="s">
        <v>129</v>
      </c>
      <c r="O99" s="95" t="s">
        <v>130</v>
      </c>
      <c r="P99" s="95" t="s">
        <v>131</v>
      </c>
      <c r="Q99" s="95"/>
      <c r="S99" s="95" t="s">
        <v>134</v>
      </c>
      <c r="T99" s="95" t="s">
        <v>125</v>
      </c>
      <c r="U99" s="95" t="s">
        <v>124</v>
      </c>
    </row>
    <row r="100" spans="1:21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1</v>
      </c>
      <c r="N100" s="95">
        <v>20000000</v>
      </c>
      <c r="O100" s="95">
        <v>50000000</v>
      </c>
      <c r="P100" s="95">
        <v>1</v>
      </c>
      <c r="S100">
        <v>1</v>
      </c>
      <c r="T100" s="95">
        <v>1</v>
      </c>
      <c r="U100">
        <v>1</v>
      </c>
    </row>
    <row r="101" spans="1:21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1</v>
      </c>
      <c r="N101" s="95">
        <v>20000000</v>
      </c>
      <c r="O101" s="95">
        <v>50000000</v>
      </c>
      <c r="P101" s="95">
        <v>1</v>
      </c>
      <c r="S101">
        <v>2</v>
      </c>
      <c r="T101" s="95">
        <v>2</v>
      </c>
      <c r="U101">
        <v>1</v>
      </c>
    </row>
    <row r="102" spans="1:21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1</v>
      </c>
      <c r="N102" s="95">
        <v>20000000</v>
      </c>
      <c r="O102" s="95">
        <v>31411111</v>
      </c>
      <c r="P102" s="95">
        <v>1</v>
      </c>
      <c r="S102">
        <v>3</v>
      </c>
      <c r="T102" s="95">
        <v>3</v>
      </c>
      <c r="U102">
        <v>1</v>
      </c>
    </row>
    <row r="103" spans="1:21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1</v>
      </c>
      <c r="N103" s="95">
        <v>0</v>
      </c>
      <c r="O103" s="95">
        <v>0</v>
      </c>
      <c r="P103" s="95">
        <v>0</v>
      </c>
      <c r="S103">
        <v>4</v>
      </c>
      <c r="T103" s="95">
        <v>4</v>
      </c>
      <c r="U103">
        <v>1</v>
      </c>
    </row>
    <row r="104" spans="1:21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1</v>
      </c>
      <c r="N104" s="95">
        <v>75000000</v>
      </c>
      <c r="O104" s="95">
        <v>25000000</v>
      </c>
      <c r="P104" s="95">
        <v>1</v>
      </c>
      <c r="S104">
        <v>5</v>
      </c>
      <c r="T104" s="95">
        <v>5</v>
      </c>
      <c r="U104">
        <v>1</v>
      </c>
    </row>
    <row r="105" spans="1:21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1</v>
      </c>
      <c r="N105">
        <v>575000</v>
      </c>
      <c r="O105">
        <v>175000</v>
      </c>
      <c r="P105">
        <v>1</v>
      </c>
      <c r="S105">
        <v>6</v>
      </c>
      <c r="T105" s="95">
        <v>6</v>
      </c>
      <c r="U105">
        <v>1</v>
      </c>
    </row>
    <row r="106" spans="1:21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1</v>
      </c>
      <c r="N106">
        <v>15000000</v>
      </c>
      <c r="O106">
        <v>5000000</v>
      </c>
      <c r="P106">
        <v>1</v>
      </c>
      <c r="S106">
        <v>7</v>
      </c>
      <c r="T106" s="95">
        <v>7</v>
      </c>
      <c r="U106">
        <v>1</v>
      </c>
    </row>
    <row r="107" spans="1:21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S107">
        <v>8</v>
      </c>
      <c r="T107" s="95">
        <v>8</v>
      </c>
      <c r="U107">
        <v>1</v>
      </c>
    </row>
    <row r="108" spans="1:21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S108">
        <v>9</v>
      </c>
      <c r="T108" s="95">
        <v>9</v>
      </c>
      <c r="U108">
        <v>1</v>
      </c>
    </row>
    <row r="109" spans="1:21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S109">
        <v>10</v>
      </c>
      <c r="T109" s="95">
        <v>10</v>
      </c>
      <c r="U109">
        <v>1</v>
      </c>
    </row>
    <row r="110" spans="1:21" x14ac:dyDescent="0.3">
      <c r="A110" s="95">
        <v>11</v>
      </c>
      <c r="B110" s="95">
        <v>1</v>
      </c>
      <c r="C110">
        <v>4</v>
      </c>
      <c r="M110" s="95"/>
    </row>
    <row r="111" spans="1:21" x14ac:dyDescent="0.3">
      <c r="A111" s="95">
        <v>12</v>
      </c>
      <c r="B111" s="95">
        <v>1</v>
      </c>
      <c r="C111">
        <v>4</v>
      </c>
    </row>
    <row r="112" spans="1:21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136</v>
      </c>
    </row>
    <row r="129" spans="1:21" s="1" customFormat="1" x14ac:dyDescent="0.3"/>
    <row r="130" spans="1:21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132</v>
      </c>
      <c r="K130" s="95"/>
      <c r="L130" s="95"/>
      <c r="N130" s="95"/>
      <c r="O130" s="95"/>
      <c r="P130" s="95"/>
      <c r="Q130" s="95"/>
      <c r="S130" s="95" t="s">
        <v>133</v>
      </c>
      <c r="T130" s="95"/>
      <c r="U130" s="95"/>
    </row>
    <row r="131" spans="1:21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126</v>
      </c>
      <c r="K131" s="95" t="s">
        <v>127</v>
      </c>
      <c r="L131" s="95" t="s">
        <v>128</v>
      </c>
      <c r="M131" t="s">
        <v>138</v>
      </c>
      <c r="N131" s="95" t="s">
        <v>129</v>
      </c>
      <c r="O131" s="95" t="s">
        <v>130</v>
      </c>
      <c r="P131" s="95" t="s">
        <v>131</v>
      </c>
      <c r="Q131" s="95"/>
      <c r="S131" s="95" t="s">
        <v>134</v>
      </c>
      <c r="T131" s="95" t="s">
        <v>125</v>
      </c>
      <c r="U131" s="95" t="s">
        <v>124</v>
      </c>
    </row>
    <row r="132" spans="1:21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2</v>
      </c>
      <c r="M132">
        <v>1</v>
      </c>
      <c r="N132" s="95">
        <v>20000000</v>
      </c>
      <c r="O132" s="95">
        <v>50000000</v>
      </c>
      <c r="P132" s="95">
        <v>1</v>
      </c>
      <c r="Q132" s="95"/>
      <c r="S132" s="95">
        <v>1</v>
      </c>
      <c r="T132" s="95">
        <v>1</v>
      </c>
      <c r="U132" s="95">
        <v>1</v>
      </c>
    </row>
    <row r="133" spans="1:21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2</v>
      </c>
      <c r="M133">
        <v>1</v>
      </c>
      <c r="N133" s="95">
        <v>0</v>
      </c>
      <c r="O133" s="95">
        <v>0</v>
      </c>
      <c r="P133" s="95">
        <v>0</v>
      </c>
      <c r="Q133" s="95"/>
      <c r="S133" s="95">
        <v>2</v>
      </c>
      <c r="T133" s="95">
        <v>2</v>
      </c>
      <c r="U133" s="95">
        <v>1</v>
      </c>
    </row>
    <row r="134" spans="1:21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S134" s="95">
        <v>3</v>
      </c>
      <c r="T134" s="95">
        <v>3</v>
      </c>
      <c r="U134" s="95">
        <v>1</v>
      </c>
    </row>
    <row r="135" spans="1:21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S135" s="95">
        <v>4</v>
      </c>
      <c r="T135" s="95">
        <v>4</v>
      </c>
      <c r="U135" s="95">
        <v>1</v>
      </c>
    </row>
    <row r="136" spans="1:21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S136" s="95">
        <v>5</v>
      </c>
      <c r="T136" s="95">
        <v>5</v>
      </c>
      <c r="U136" s="95">
        <v>1</v>
      </c>
    </row>
    <row r="137" spans="1:21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S137" s="95">
        <v>6</v>
      </c>
      <c r="T137" s="95">
        <v>6</v>
      </c>
      <c r="U137" s="95">
        <v>1</v>
      </c>
    </row>
    <row r="138" spans="1:21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S138" s="95">
        <v>7</v>
      </c>
      <c r="T138" s="95">
        <v>7</v>
      </c>
      <c r="U138" s="95">
        <v>1</v>
      </c>
    </row>
    <row r="139" spans="1:21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S139" s="95">
        <v>8</v>
      </c>
      <c r="T139" s="95">
        <v>8</v>
      </c>
      <c r="U139" s="95">
        <v>1</v>
      </c>
    </row>
    <row r="140" spans="1:21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S140" s="95">
        <v>9</v>
      </c>
      <c r="T140" s="95">
        <v>9</v>
      </c>
      <c r="U140" s="95">
        <v>1</v>
      </c>
    </row>
    <row r="141" spans="1:21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S141" s="95">
        <v>10</v>
      </c>
      <c r="T141" s="95">
        <v>10</v>
      </c>
      <c r="U141" s="95">
        <v>1</v>
      </c>
    </row>
    <row r="143" spans="1:21" s="1" customFormat="1" x14ac:dyDescent="0.3">
      <c r="A143" s="1" t="s">
        <v>137</v>
      </c>
    </row>
    <row r="144" spans="1:21" s="1" customFormat="1" x14ac:dyDescent="0.3"/>
    <row r="145" spans="1:21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132</v>
      </c>
      <c r="K145" s="95"/>
      <c r="L145" s="95"/>
      <c r="M145" s="95"/>
      <c r="N145" s="95"/>
      <c r="O145" s="95"/>
      <c r="P145" s="95"/>
      <c r="Q145" s="95"/>
      <c r="S145" s="95" t="s">
        <v>133</v>
      </c>
    </row>
    <row r="146" spans="1:21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126</v>
      </c>
      <c r="K146" s="95" t="s">
        <v>127</v>
      </c>
      <c r="L146" s="95" t="s">
        <v>128</v>
      </c>
      <c r="M146" s="95" t="s">
        <v>138</v>
      </c>
      <c r="N146" s="95" t="s">
        <v>129</v>
      </c>
      <c r="O146" s="95" t="s">
        <v>130</v>
      </c>
      <c r="P146" s="95" t="s">
        <v>131</v>
      </c>
      <c r="Q146" s="95"/>
      <c r="S146" s="95" t="s">
        <v>134</v>
      </c>
      <c r="T146" s="95" t="s">
        <v>125</v>
      </c>
      <c r="U146" s="95" t="s">
        <v>124</v>
      </c>
    </row>
    <row r="147" spans="1:21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2</v>
      </c>
      <c r="M147">
        <v>1</v>
      </c>
      <c r="N147">
        <v>0</v>
      </c>
      <c r="O147">
        <v>0</v>
      </c>
      <c r="P147">
        <v>0</v>
      </c>
      <c r="S147" s="95">
        <v>1</v>
      </c>
      <c r="T147" s="95">
        <v>1</v>
      </c>
      <c r="U147" s="95">
        <v>2</v>
      </c>
    </row>
    <row r="148" spans="1:21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</v>
      </c>
      <c r="L148">
        <v>2</v>
      </c>
      <c r="M148">
        <v>1</v>
      </c>
      <c r="N148">
        <v>0</v>
      </c>
      <c r="O148">
        <v>1000000000</v>
      </c>
      <c r="P148">
        <v>0.2</v>
      </c>
      <c r="S148" s="95">
        <v>2</v>
      </c>
      <c r="T148" s="95">
        <v>2</v>
      </c>
      <c r="U148" s="95">
        <v>2</v>
      </c>
    </row>
    <row r="149" spans="1:21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</v>
      </c>
      <c r="L149">
        <v>2</v>
      </c>
      <c r="M149">
        <v>1</v>
      </c>
      <c r="N149">
        <v>0</v>
      </c>
      <c r="O149" s="95">
        <v>1000000000</v>
      </c>
      <c r="P149">
        <v>0.4</v>
      </c>
      <c r="S149" s="95">
        <v>3</v>
      </c>
      <c r="T149" s="95">
        <v>3</v>
      </c>
      <c r="U149" s="95">
        <v>2</v>
      </c>
    </row>
    <row r="150" spans="1:21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</v>
      </c>
      <c r="L150">
        <v>2</v>
      </c>
      <c r="M150">
        <v>1</v>
      </c>
      <c r="N150">
        <v>0</v>
      </c>
      <c r="O150" s="95">
        <v>1000000000</v>
      </c>
      <c r="P150">
        <v>0.3</v>
      </c>
      <c r="S150" s="95">
        <v>4</v>
      </c>
      <c r="T150" s="95">
        <v>4</v>
      </c>
      <c r="U150" s="95">
        <v>2</v>
      </c>
    </row>
    <row r="151" spans="1:21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</v>
      </c>
      <c r="L151">
        <v>2</v>
      </c>
      <c r="M151">
        <v>1</v>
      </c>
      <c r="N151">
        <v>0</v>
      </c>
      <c r="O151" s="95">
        <v>1000000000</v>
      </c>
      <c r="P151">
        <v>0.25</v>
      </c>
      <c r="S151" s="95">
        <v>5</v>
      </c>
      <c r="T151" s="95">
        <v>5</v>
      </c>
      <c r="U151" s="95">
        <v>2</v>
      </c>
    </row>
    <row r="152" spans="1:21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</v>
      </c>
      <c r="L152">
        <v>2</v>
      </c>
      <c r="M152">
        <v>1</v>
      </c>
      <c r="N152">
        <v>0</v>
      </c>
      <c r="O152" s="95">
        <v>1000000000</v>
      </c>
      <c r="P152">
        <v>0.375</v>
      </c>
      <c r="S152" s="95">
        <v>6</v>
      </c>
      <c r="T152" s="95">
        <v>6</v>
      </c>
      <c r="U152" s="95">
        <v>2</v>
      </c>
    </row>
    <row r="153" spans="1:21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</v>
      </c>
      <c r="L153" s="95">
        <v>2</v>
      </c>
      <c r="M153" s="95">
        <v>1</v>
      </c>
      <c r="N153" s="95">
        <v>0</v>
      </c>
      <c r="O153" s="95">
        <v>1000000000</v>
      </c>
      <c r="P153">
        <v>0.6</v>
      </c>
      <c r="S153" s="95">
        <v>7</v>
      </c>
      <c r="T153" s="95">
        <v>7</v>
      </c>
      <c r="U153" s="95">
        <v>2</v>
      </c>
    </row>
    <row r="154" spans="1:21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</v>
      </c>
      <c r="L154" s="95">
        <v>2</v>
      </c>
      <c r="M154" s="95">
        <v>1</v>
      </c>
      <c r="N154" s="95">
        <v>0</v>
      </c>
      <c r="O154" s="95">
        <v>1000000000</v>
      </c>
      <c r="P154">
        <v>0.5</v>
      </c>
      <c r="S154" s="95">
        <v>8</v>
      </c>
      <c r="T154" s="95">
        <v>8</v>
      </c>
      <c r="U154" s="95">
        <v>2</v>
      </c>
    </row>
    <row r="155" spans="1:21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14</v>
      </c>
      <c r="L155">
        <v>2</v>
      </c>
      <c r="M155">
        <v>1</v>
      </c>
      <c r="N155">
        <v>0</v>
      </c>
      <c r="O155">
        <v>60000000</v>
      </c>
      <c r="P155">
        <v>0</v>
      </c>
      <c r="S155" s="95">
        <v>9</v>
      </c>
      <c r="T155" s="95">
        <v>9</v>
      </c>
      <c r="U155" s="95">
        <v>2</v>
      </c>
    </row>
    <row r="156" spans="1:21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S156" s="95">
        <v>10</v>
      </c>
      <c r="T156" s="95">
        <v>10</v>
      </c>
      <c r="U156" s="95">
        <v>2</v>
      </c>
    </row>
    <row r="157" spans="1:21" x14ac:dyDescent="0.3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1" x14ac:dyDescent="0.3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1" x14ac:dyDescent="0.3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1" x14ac:dyDescent="0.3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3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3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3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3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3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3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3">
      <c r="E167">
        <v>1</v>
      </c>
      <c r="F167">
        <v>2</v>
      </c>
      <c r="G167">
        <v>1</v>
      </c>
      <c r="H167">
        <v>9</v>
      </c>
    </row>
    <row r="168" spans="1:8" s="95" customFormat="1" x14ac:dyDescent="0.3">
      <c r="E168">
        <v>2</v>
      </c>
      <c r="F168">
        <v>2</v>
      </c>
      <c r="G168">
        <v>1</v>
      </c>
      <c r="H168">
        <v>9</v>
      </c>
    </row>
    <row r="169" spans="1:8" s="95" customFormat="1" x14ac:dyDescent="0.3"/>
    <row r="170" spans="1:8" s="95" customFormat="1" x14ac:dyDescent="0.3"/>
    <row r="171" spans="1:8" s="95" customFormat="1" x14ac:dyDescent="0.3"/>
    <row r="172" spans="1:8" s="95" customFormat="1" x14ac:dyDescent="0.3"/>
    <row r="173" spans="1:8" s="95" customFormat="1" x14ac:dyDescent="0.3"/>
    <row r="174" spans="1:8" s="95" customFormat="1" x14ac:dyDescent="0.3"/>
    <row r="175" spans="1:8" s="1" customFormat="1" x14ac:dyDescent="0.3">
      <c r="A175" s="1" t="s">
        <v>140</v>
      </c>
    </row>
    <row r="176" spans="1:8" s="1" customFormat="1" x14ac:dyDescent="0.3"/>
    <row r="177" spans="1:21" x14ac:dyDescent="0.3">
      <c r="A177" s="95" t="s">
        <v>119</v>
      </c>
      <c r="B177" s="95"/>
      <c r="C177" s="95"/>
      <c r="D177" s="95"/>
      <c r="E177" s="95" t="s">
        <v>123</v>
      </c>
      <c r="F177" s="95"/>
      <c r="G177" s="95"/>
      <c r="H177" s="95"/>
      <c r="I177" s="95"/>
      <c r="J177" s="95" t="s">
        <v>132</v>
      </c>
      <c r="K177" s="95"/>
      <c r="L177" s="95"/>
      <c r="M177" s="95"/>
      <c r="N177" s="95"/>
      <c r="O177" s="95"/>
      <c r="P177" s="95"/>
      <c r="Q177" s="95"/>
      <c r="S177" s="95" t="s">
        <v>133</v>
      </c>
      <c r="T177" s="95"/>
      <c r="U177" s="95"/>
    </row>
    <row r="178" spans="1:21" x14ac:dyDescent="0.3">
      <c r="A178" s="95" t="s">
        <v>120</v>
      </c>
      <c r="B178" s="95" t="s">
        <v>121</v>
      </c>
      <c r="C178" s="95" t="s">
        <v>122</v>
      </c>
      <c r="D178" s="95"/>
      <c r="E178" s="95" t="s">
        <v>124</v>
      </c>
      <c r="F178" s="95" t="s">
        <v>121</v>
      </c>
      <c r="G178" s="95" t="s">
        <v>125</v>
      </c>
      <c r="H178" s="95" t="s">
        <v>126</v>
      </c>
      <c r="I178" s="95"/>
      <c r="J178" s="95" t="s">
        <v>126</v>
      </c>
      <c r="K178" s="95" t="s">
        <v>127</v>
      </c>
      <c r="L178" s="95" t="s">
        <v>128</v>
      </c>
      <c r="M178" s="95" t="s">
        <v>138</v>
      </c>
      <c r="N178" s="95" t="s">
        <v>129</v>
      </c>
      <c r="O178" s="95" t="s">
        <v>130</v>
      </c>
      <c r="P178" s="95" t="s">
        <v>131</v>
      </c>
      <c r="Q178" s="95"/>
      <c r="S178" s="95" t="s">
        <v>134</v>
      </c>
      <c r="T178" s="95" t="s">
        <v>125</v>
      </c>
      <c r="U178" s="95" t="s">
        <v>124</v>
      </c>
    </row>
    <row r="179" spans="1:21" x14ac:dyDescent="0.3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>
        <v>1</v>
      </c>
      <c r="K179">
        <v>2</v>
      </c>
      <c r="L179">
        <v>0</v>
      </c>
      <c r="M179">
        <v>1</v>
      </c>
      <c r="N179">
        <v>1000000</v>
      </c>
      <c r="O179">
        <v>1000000</v>
      </c>
      <c r="P179">
        <v>0.5</v>
      </c>
      <c r="S179" s="95">
        <v>1</v>
      </c>
      <c r="T179" s="95">
        <v>1</v>
      </c>
      <c r="U179" s="95">
        <v>5</v>
      </c>
    </row>
    <row r="180" spans="1:21" x14ac:dyDescent="0.3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>
        <v>2</v>
      </c>
      <c r="K180">
        <v>2</v>
      </c>
      <c r="L180">
        <v>0</v>
      </c>
      <c r="M180">
        <v>1</v>
      </c>
      <c r="N180">
        <v>2000000</v>
      </c>
      <c r="O180">
        <v>3000000</v>
      </c>
      <c r="P180">
        <v>0.9</v>
      </c>
      <c r="S180" s="95">
        <v>2</v>
      </c>
      <c r="T180" s="95">
        <v>2</v>
      </c>
      <c r="U180" s="95">
        <v>5</v>
      </c>
    </row>
    <row r="181" spans="1:21" x14ac:dyDescent="0.3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>
        <v>3</v>
      </c>
      <c r="K181">
        <v>2</v>
      </c>
      <c r="L181">
        <v>0</v>
      </c>
      <c r="M181">
        <v>1</v>
      </c>
      <c r="N181">
        <v>5000000</v>
      </c>
      <c r="O181">
        <v>5000000</v>
      </c>
      <c r="P181">
        <v>1</v>
      </c>
      <c r="S181" s="95">
        <v>3</v>
      </c>
      <c r="T181" s="95">
        <v>3</v>
      </c>
      <c r="U181" s="95">
        <v>5</v>
      </c>
    </row>
    <row r="182" spans="1:21" x14ac:dyDescent="0.3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>
        <v>4</v>
      </c>
      <c r="K182">
        <v>2</v>
      </c>
      <c r="L182">
        <v>0</v>
      </c>
      <c r="M182">
        <v>1</v>
      </c>
      <c r="N182">
        <v>10000000</v>
      </c>
      <c r="O182">
        <v>10000000</v>
      </c>
      <c r="P182">
        <v>1</v>
      </c>
      <c r="S182" s="95">
        <v>4</v>
      </c>
      <c r="T182" s="95">
        <v>4</v>
      </c>
      <c r="U182" s="95">
        <v>5</v>
      </c>
    </row>
    <row r="183" spans="1:21" x14ac:dyDescent="0.3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>
        <v>5</v>
      </c>
      <c r="K183">
        <v>2</v>
      </c>
      <c r="L183">
        <v>0</v>
      </c>
      <c r="M183">
        <v>1</v>
      </c>
      <c r="N183">
        <v>20000000</v>
      </c>
      <c r="O183">
        <v>10000000</v>
      </c>
      <c r="P183">
        <v>1</v>
      </c>
      <c r="S183" s="95">
        <v>5</v>
      </c>
      <c r="T183" s="95">
        <v>5</v>
      </c>
      <c r="U183" s="95">
        <v>5</v>
      </c>
    </row>
    <row r="184" spans="1:21" x14ac:dyDescent="0.3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>
        <v>6</v>
      </c>
      <c r="K184">
        <v>14</v>
      </c>
      <c r="L184">
        <v>2</v>
      </c>
      <c r="M184" s="95">
        <v>1</v>
      </c>
      <c r="N184">
        <v>0</v>
      </c>
      <c r="O184">
        <v>3000000</v>
      </c>
      <c r="P184">
        <v>0</v>
      </c>
      <c r="S184" s="95">
        <v>6</v>
      </c>
      <c r="T184" s="95">
        <v>6</v>
      </c>
      <c r="U184" s="95">
        <v>5</v>
      </c>
    </row>
    <row r="185" spans="1:21" x14ac:dyDescent="0.3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>
        <v>7</v>
      </c>
      <c r="K185" s="95">
        <v>14</v>
      </c>
      <c r="L185">
        <v>2</v>
      </c>
      <c r="M185" s="95">
        <v>1</v>
      </c>
      <c r="N185">
        <v>0</v>
      </c>
      <c r="O185">
        <v>9000000</v>
      </c>
      <c r="P185">
        <v>0</v>
      </c>
      <c r="S185" s="95">
        <v>7</v>
      </c>
      <c r="T185" s="95">
        <v>7</v>
      </c>
      <c r="U185" s="95">
        <v>5</v>
      </c>
    </row>
    <row r="186" spans="1:21" x14ac:dyDescent="0.3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>
        <v>8</v>
      </c>
      <c r="K186" s="95">
        <v>14</v>
      </c>
      <c r="L186">
        <v>2</v>
      </c>
      <c r="M186" s="95">
        <v>1</v>
      </c>
      <c r="N186">
        <v>0</v>
      </c>
      <c r="O186">
        <v>15000000</v>
      </c>
      <c r="P186">
        <v>0</v>
      </c>
      <c r="S186" s="95">
        <v>8</v>
      </c>
      <c r="T186" s="95">
        <v>8</v>
      </c>
      <c r="U186" s="95">
        <v>5</v>
      </c>
    </row>
    <row r="187" spans="1:21" x14ac:dyDescent="0.3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>
        <v>9</v>
      </c>
      <c r="K187" s="95">
        <v>14</v>
      </c>
      <c r="L187">
        <v>2</v>
      </c>
      <c r="M187" s="95">
        <v>1</v>
      </c>
      <c r="N187">
        <v>0</v>
      </c>
      <c r="O187">
        <v>20000000</v>
      </c>
      <c r="P187">
        <v>0</v>
      </c>
      <c r="S187" s="95">
        <v>9</v>
      </c>
      <c r="T187" s="95">
        <v>9</v>
      </c>
      <c r="U187" s="95">
        <v>5</v>
      </c>
    </row>
    <row r="188" spans="1:21" x14ac:dyDescent="0.3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>
        <v>10</v>
      </c>
      <c r="K188" s="95">
        <v>14</v>
      </c>
      <c r="L188">
        <v>2</v>
      </c>
      <c r="M188" s="95">
        <v>1</v>
      </c>
      <c r="N188">
        <v>0</v>
      </c>
      <c r="O188">
        <v>10000000</v>
      </c>
      <c r="P188">
        <v>0</v>
      </c>
      <c r="S188" s="95">
        <v>10</v>
      </c>
      <c r="T188" s="95">
        <v>10</v>
      </c>
      <c r="U188" s="95">
        <v>5</v>
      </c>
    </row>
    <row r="189" spans="1:21" x14ac:dyDescent="0.3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1" x14ac:dyDescent="0.3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1" x14ac:dyDescent="0.3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1" x14ac:dyDescent="0.3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3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3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3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3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3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3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3">
      <c r="E199" s="95">
        <v>3</v>
      </c>
      <c r="F199" s="95">
        <v>1</v>
      </c>
      <c r="G199" s="95">
        <v>1</v>
      </c>
      <c r="H199" s="95">
        <v>3</v>
      </c>
    </row>
    <row r="200" spans="1:8" x14ac:dyDescent="0.3">
      <c r="E200" s="95">
        <v>3</v>
      </c>
      <c r="F200" s="95">
        <v>1</v>
      </c>
      <c r="G200" s="95">
        <v>2</v>
      </c>
      <c r="H200" s="95">
        <v>3</v>
      </c>
    </row>
    <row r="201" spans="1:8" x14ac:dyDescent="0.3">
      <c r="E201" s="95">
        <v>3</v>
      </c>
      <c r="F201" s="95">
        <v>1</v>
      </c>
      <c r="G201" s="95">
        <v>3</v>
      </c>
      <c r="H201" s="95">
        <v>3</v>
      </c>
    </row>
    <row r="202" spans="1:8" x14ac:dyDescent="0.3">
      <c r="E202" s="95">
        <v>3</v>
      </c>
      <c r="F202" s="95">
        <v>1</v>
      </c>
      <c r="G202" s="95">
        <v>4</v>
      </c>
      <c r="H202" s="95">
        <v>3</v>
      </c>
    </row>
    <row r="203" spans="1:8" x14ac:dyDescent="0.3">
      <c r="E203" s="95">
        <v>3</v>
      </c>
      <c r="F203" s="95">
        <v>1</v>
      </c>
      <c r="G203" s="95">
        <v>5</v>
      </c>
      <c r="H203" s="95">
        <v>3</v>
      </c>
    </row>
    <row r="204" spans="1:8" x14ac:dyDescent="0.3">
      <c r="E204" s="95">
        <v>3</v>
      </c>
      <c r="F204" s="95">
        <v>1</v>
      </c>
      <c r="G204" s="95">
        <v>6</v>
      </c>
      <c r="H204" s="95">
        <v>3</v>
      </c>
    </row>
    <row r="205" spans="1:8" x14ac:dyDescent="0.3">
      <c r="E205" s="95">
        <v>3</v>
      </c>
      <c r="F205" s="95">
        <v>1</v>
      </c>
      <c r="G205" s="95">
        <v>7</v>
      </c>
      <c r="H205" s="95">
        <v>3</v>
      </c>
    </row>
    <row r="206" spans="1:8" x14ac:dyDescent="0.3">
      <c r="E206" s="95">
        <v>3</v>
      </c>
      <c r="F206" s="95">
        <v>1</v>
      </c>
      <c r="G206" s="95">
        <v>8</v>
      </c>
      <c r="H206" s="95">
        <v>3</v>
      </c>
    </row>
    <row r="207" spans="1:8" x14ac:dyDescent="0.3">
      <c r="E207" s="95">
        <v>3</v>
      </c>
      <c r="F207" s="95">
        <v>1</v>
      </c>
      <c r="G207" s="95">
        <v>9</v>
      </c>
      <c r="H207" s="95">
        <v>3</v>
      </c>
    </row>
    <row r="208" spans="1:8" x14ac:dyDescent="0.3">
      <c r="E208" s="95">
        <v>3</v>
      </c>
      <c r="F208" s="95">
        <v>1</v>
      </c>
      <c r="G208" s="95">
        <v>10</v>
      </c>
      <c r="H208" s="95">
        <v>3</v>
      </c>
    </row>
    <row r="209" spans="5:8" x14ac:dyDescent="0.3">
      <c r="E209" s="95">
        <v>4</v>
      </c>
      <c r="F209" s="95">
        <v>1</v>
      </c>
      <c r="G209" s="95">
        <v>1</v>
      </c>
      <c r="H209" s="95">
        <v>4</v>
      </c>
    </row>
    <row r="210" spans="5:8" x14ac:dyDescent="0.3">
      <c r="E210" s="95">
        <v>4</v>
      </c>
      <c r="F210" s="95">
        <v>1</v>
      </c>
      <c r="G210" s="95">
        <v>2</v>
      </c>
      <c r="H210" s="95">
        <v>4</v>
      </c>
    </row>
    <row r="211" spans="5:8" x14ac:dyDescent="0.3">
      <c r="E211" s="95">
        <v>4</v>
      </c>
      <c r="F211" s="95">
        <v>1</v>
      </c>
      <c r="G211" s="95">
        <v>3</v>
      </c>
      <c r="H211" s="95">
        <v>4</v>
      </c>
    </row>
    <row r="212" spans="5:8" x14ac:dyDescent="0.3">
      <c r="E212" s="95">
        <v>4</v>
      </c>
      <c r="F212" s="95">
        <v>1</v>
      </c>
      <c r="G212" s="95">
        <v>4</v>
      </c>
      <c r="H212" s="95">
        <v>4</v>
      </c>
    </row>
    <row r="213" spans="5:8" x14ac:dyDescent="0.3">
      <c r="E213" s="95">
        <v>4</v>
      </c>
      <c r="F213" s="95">
        <v>1</v>
      </c>
      <c r="G213" s="95">
        <v>5</v>
      </c>
      <c r="H213" s="95">
        <v>4</v>
      </c>
    </row>
    <row r="214" spans="5:8" x14ac:dyDescent="0.3">
      <c r="E214" s="95">
        <v>4</v>
      </c>
      <c r="F214" s="95">
        <v>1</v>
      </c>
      <c r="G214" s="95">
        <v>6</v>
      </c>
      <c r="H214" s="95">
        <v>4</v>
      </c>
    </row>
    <row r="215" spans="5:8" x14ac:dyDescent="0.3">
      <c r="E215" s="95">
        <v>4</v>
      </c>
      <c r="F215" s="95">
        <v>1</v>
      </c>
      <c r="G215" s="95">
        <v>7</v>
      </c>
      <c r="H215" s="95">
        <v>4</v>
      </c>
    </row>
    <row r="216" spans="5:8" x14ac:dyDescent="0.3">
      <c r="E216" s="95">
        <v>4</v>
      </c>
      <c r="F216" s="95">
        <v>1</v>
      </c>
      <c r="G216" s="95">
        <v>8</v>
      </c>
      <c r="H216" s="95">
        <v>4</v>
      </c>
    </row>
    <row r="217" spans="5:8" x14ac:dyDescent="0.3">
      <c r="E217" s="95">
        <v>4</v>
      </c>
      <c r="F217" s="95">
        <v>1</v>
      </c>
      <c r="G217" s="95">
        <v>9</v>
      </c>
      <c r="H217" s="95">
        <v>4</v>
      </c>
    </row>
    <row r="218" spans="5:8" x14ac:dyDescent="0.3">
      <c r="E218" s="95">
        <v>4</v>
      </c>
      <c r="F218" s="95">
        <v>1</v>
      </c>
      <c r="G218" s="95">
        <v>10</v>
      </c>
      <c r="H218" s="95">
        <v>4</v>
      </c>
    </row>
    <row r="219" spans="5:8" x14ac:dyDescent="0.3">
      <c r="E219" s="95">
        <v>5</v>
      </c>
      <c r="F219" s="95">
        <v>1</v>
      </c>
      <c r="G219" s="95">
        <v>1</v>
      </c>
      <c r="H219" s="95">
        <v>5</v>
      </c>
    </row>
    <row r="220" spans="5:8" x14ac:dyDescent="0.3">
      <c r="E220" s="95">
        <v>5</v>
      </c>
      <c r="F220" s="95">
        <v>1</v>
      </c>
      <c r="G220" s="95">
        <v>2</v>
      </c>
      <c r="H220" s="95">
        <v>5</v>
      </c>
    </row>
    <row r="221" spans="5:8" x14ac:dyDescent="0.3">
      <c r="E221" s="95">
        <v>5</v>
      </c>
      <c r="F221" s="95">
        <v>1</v>
      </c>
      <c r="G221" s="95">
        <v>3</v>
      </c>
      <c r="H221" s="95">
        <v>5</v>
      </c>
    </row>
    <row r="222" spans="5:8" x14ac:dyDescent="0.3">
      <c r="E222" s="95">
        <v>5</v>
      </c>
      <c r="F222" s="95">
        <v>1</v>
      </c>
      <c r="G222" s="95">
        <v>4</v>
      </c>
      <c r="H222" s="95">
        <v>5</v>
      </c>
    </row>
    <row r="223" spans="5:8" x14ac:dyDescent="0.3">
      <c r="E223" s="95">
        <v>5</v>
      </c>
      <c r="F223" s="95">
        <v>1</v>
      </c>
      <c r="G223" s="95">
        <v>5</v>
      </c>
      <c r="H223" s="95">
        <v>5</v>
      </c>
    </row>
    <row r="224" spans="5:8" x14ac:dyDescent="0.3">
      <c r="E224" s="95">
        <v>5</v>
      </c>
      <c r="F224" s="95">
        <v>1</v>
      </c>
      <c r="G224" s="95">
        <v>6</v>
      </c>
      <c r="H224" s="95">
        <v>5</v>
      </c>
    </row>
    <row r="225" spans="5:8" x14ac:dyDescent="0.3">
      <c r="E225" s="95">
        <v>5</v>
      </c>
      <c r="F225" s="95">
        <v>1</v>
      </c>
      <c r="G225" s="95">
        <v>7</v>
      </c>
      <c r="H225" s="95">
        <v>5</v>
      </c>
    </row>
    <row r="226" spans="5:8" x14ac:dyDescent="0.3">
      <c r="E226" s="95">
        <v>5</v>
      </c>
      <c r="F226" s="95">
        <v>1</v>
      </c>
      <c r="G226" s="95">
        <v>8</v>
      </c>
      <c r="H226" s="95">
        <v>5</v>
      </c>
    </row>
    <row r="227" spans="5:8" x14ac:dyDescent="0.3">
      <c r="E227" s="95">
        <v>5</v>
      </c>
      <c r="F227" s="95">
        <v>1</v>
      </c>
      <c r="G227" s="95">
        <v>9</v>
      </c>
      <c r="H227" s="95">
        <v>5</v>
      </c>
    </row>
    <row r="228" spans="5:8" x14ac:dyDescent="0.3">
      <c r="E228" s="95">
        <v>5</v>
      </c>
      <c r="F228" s="95">
        <v>1</v>
      </c>
      <c r="G228" s="95">
        <v>10</v>
      </c>
      <c r="H228" s="95">
        <v>5</v>
      </c>
    </row>
    <row r="229" spans="5:8" x14ac:dyDescent="0.3">
      <c r="E229">
        <v>1</v>
      </c>
      <c r="F229">
        <v>2</v>
      </c>
      <c r="G229">
        <v>1</v>
      </c>
      <c r="H229">
        <v>6</v>
      </c>
    </row>
    <row r="230" spans="5:8" x14ac:dyDescent="0.3">
      <c r="E230">
        <v>2</v>
      </c>
      <c r="F230">
        <v>2</v>
      </c>
      <c r="G230">
        <v>1</v>
      </c>
      <c r="H230">
        <v>7</v>
      </c>
    </row>
    <row r="231" spans="5:8" x14ac:dyDescent="0.3">
      <c r="E231">
        <v>3</v>
      </c>
      <c r="F231">
        <v>2</v>
      </c>
      <c r="G231">
        <v>1</v>
      </c>
      <c r="H231">
        <v>8</v>
      </c>
    </row>
    <row r="232" spans="5:8" x14ac:dyDescent="0.3">
      <c r="E232">
        <v>4</v>
      </c>
      <c r="F232">
        <v>2</v>
      </c>
      <c r="G232">
        <v>1</v>
      </c>
      <c r="H232">
        <v>9</v>
      </c>
    </row>
    <row r="233" spans="5:8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2018-04-17T10:14:26Z</dcterms:modified>
</cp:coreProperties>
</file>